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5235" windowWidth="14475" windowHeight="8970" activeTab="0"/>
  </bookViews>
  <sheets>
    <sheet name="1.piel" sheetId="1" r:id="rId1"/>
    <sheet name="Meta_Info" sheetId="2" state="hidden" r:id="rId2"/>
  </sheets>
  <definedNames>
    <definedName name="_xlnm.Print_Area" localSheetId="0">'1.piel'!$A$1:$F$285</definedName>
    <definedName name="_xlnm.Print_Titles" localSheetId="0">'1.piel'!$5:$7</definedName>
    <definedName name="Z_1893421C_DBAA_4C10_AA6C_4D0F39122205_.wvu.FilterData" localSheetId="0" hidden="1">'1.piel'!#REF!</definedName>
    <definedName name="Z_483F8D4B_D649_4D59_A67B_5E8B6C0D2E28_.wvu.FilterData" localSheetId="0" hidden="1">'1.piel'!#REF!</definedName>
    <definedName name="Z_56A06D27_97E5_4D01_ADCE_F8E0A2A870EF_.wvu.FilterData" localSheetId="0" hidden="1">'1.piel'!#REF!</definedName>
    <definedName name="Z_81EB1DB6_89AB_4045_90FA_EF2BA7E792F9_.wvu.FilterData" localSheetId="0" hidden="1">'1.piel'!#REF!</definedName>
    <definedName name="Z_81EB1DB6_89AB_4045_90FA_EF2BA7E792F9_.wvu.PrintArea" localSheetId="0" hidden="1">'1.piel'!#REF!</definedName>
    <definedName name="Z_8545B4E6_A517_4BD7_BFB7_42FEB5F229AD_.wvu.FilterData" localSheetId="0" hidden="1">'1.piel'!#REF!</definedName>
    <definedName name="Z_877A1030_2452_46B0_88DF_8A068656C08E_.wvu.FilterData" localSheetId="0" hidden="1">'1.piel'!#REF!</definedName>
    <definedName name="Z_ABD8A783_3A6C_4629_9559_1E4E89E80131_.wvu.FilterData" localSheetId="0" hidden="1">'1.piel'!#REF!</definedName>
    <definedName name="Z_AF277C95_CBD9_4696_AC72_D010599E9831_.wvu.FilterData" localSheetId="0" hidden="1">'1.piel'!#REF!</definedName>
    <definedName name="Z_B7CBCF06_FF41_423A_9AB3_E1D1F70C6FC5_.wvu.FilterData" localSheetId="0" hidden="1">'1.piel'!#REF!</definedName>
    <definedName name="Z_C5511FB8_86C5_41F3_ADCD_B10310F066F5_.wvu.FilterData" localSheetId="0" hidden="1">'1.piel'!#REF!</definedName>
    <definedName name="Z_DB8ECBD1_2D44_4F97_BCC9_F610BA0A3109_.wvu.FilterData" localSheetId="0" hidden="1">'1.piel'!#REF!</definedName>
    <definedName name="Z_DEE3A27E_689A_4E9F_A3EB_C84F1E3B413E_.wvu.FilterData" localSheetId="0" hidden="1">'1.piel'!#REF!</definedName>
    <definedName name="Z_F1F489B9_0F61_4F1F_A151_75EF77465344_.wvu.Cols" localSheetId="0" hidden="1">'1.piel'!#REF!</definedName>
    <definedName name="Z_F1F489B9_0F61_4F1F_A151_75EF77465344_.wvu.FilterData" localSheetId="0" hidden="1">'1.piel'!#REF!</definedName>
    <definedName name="Z_F1F489B9_0F61_4F1F_A151_75EF77465344_.wvu.PrintArea" localSheetId="0" hidden="1">'1.piel'!#REF!</definedName>
    <definedName name="Z_F1F489B9_0F61_4F1F_A151_75EF77465344_.wvu.PrintTitles" localSheetId="0" hidden="1">'1.piel'!#REF!</definedName>
  </definedNames>
  <calcPr fullCalcOnLoad="1"/>
</workbook>
</file>

<file path=xl/sharedStrings.xml><?xml version="1.0" encoding="utf-8"?>
<sst xmlns="http://schemas.openxmlformats.org/spreadsheetml/2006/main" count="1537" uniqueCount="610">
  <si>
    <t>9000</t>
  </si>
  <si>
    <t>9200</t>
  </si>
  <si>
    <t>9300</t>
  </si>
  <si>
    <t>Pašvaldību budžeta kapitālo izdevumu transferti no vienas pašvaldības speciālā budžeta uz citas pašvaldības speciālo budžetu</t>
  </si>
  <si>
    <t>19.4.4.0.</t>
  </si>
  <si>
    <t>Pašvaldību budžeta kapitālo izdevumu transferti no rajona padomes speciālā budžeta uz pašvaldības speciālo budžetu</t>
  </si>
  <si>
    <t>01.110</t>
  </si>
  <si>
    <t>Izpildvaras un likumdošanas varas institūcijas</t>
  </si>
  <si>
    <t>01.600</t>
  </si>
  <si>
    <t>Pārējie iepriekš neklasificētie vispārējie valdības dienesti</t>
  </si>
  <si>
    <t>01.700</t>
  </si>
  <si>
    <t>Pašvaldības parāda darījumi</t>
  </si>
  <si>
    <t>01.830</t>
  </si>
  <si>
    <t>Visparēja rakstura transferti no pašvaldību budžeta pašvaldību budžetam</t>
  </si>
  <si>
    <t>01.890</t>
  </si>
  <si>
    <t>Pārējie citur neklasificētie vispārēja rakstura transferti (izdevumi neparedzētiem gadījumiem)</t>
  </si>
  <si>
    <t>03.312</t>
  </si>
  <si>
    <t>Bāriņtiesas</t>
  </si>
  <si>
    <t>04.200</t>
  </si>
  <si>
    <t>Lauksaimniecība</t>
  </si>
  <si>
    <t>05.100</t>
  </si>
  <si>
    <t>Atkritumu apsaimniekošana</t>
  </si>
  <si>
    <t>05.200</t>
  </si>
  <si>
    <t>Notekūdeņu apsaimniekošana</t>
  </si>
  <si>
    <t>05.600</t>
  </si>
  <si>
    <t>Pārējā citur neklasificēta vides aizsardzība</t>
  </si>
  <si>
    <t>06.100</t>
  </si>
  <si>
    <t>Mājokļu attīstība</t>
  </si>
  <si>
    <t>06.200</t>
  </si>
  <si>
    <t>Teritoriju attīstība</t>
  </si>
  <si>
    <t>06.300</t>
  </si>
  <si>
    <t>Ūdensapgāde</t>
  </si>
  <si>
    <t>06.400</t>
  </si>
  <si>
    <t>Ielu apgaismošana</t>
  </si>
  <si>
    <t>06.600</t>
  </si>
  <si>
    <t>08.100</t>
  </si>
  <si>
    <t>Atpūtas un sporta pasākumi</t>
  </si>
  <si>
    <t>08.210</t>
  </si>
  <si>
    <t>Bibliotekas</t>
  </si>
  <si>
    <t>08.220</t>
  </si>
  <si>
    <t>Muzeji</t>
  </si>
  <si>
    <t>08.230</t>
  </si>
  <si>
    <t>Kultūras centri,nami,klubi</t>
  </si>
  <si>
    <t>08.290</t>
  </si>
  <si>
    <t>Parējā citur neklasificētā kultūra</t>
  </si>
  <si>
    <t>08.600</t>
  </si>
  <si>
    <t xml:space="preserve">Pārējie sporta, atpūtas ,kultūras un reliģijas pasākumi </t>
  </si>
  <si>
    <t>09.100</t>
  </si>
  <si>
    <t>09.210</t>
  </si>
  <si>
    <t>Vispārējā izglītība</t>
  </si>
  <si>
    <t>09.510</t>
  </si>
  <si>
    <t>Interešu izglītība</t>
  </si>
  <si>
    <t>09.600</t>
  </si>
  <si>
    <t>Izglītības papildu pakalpojumi</t>
  </si>
  <si>
    <t>Parējā izglītības vadība</t>
  </si>
  <si>
    <t>09.820</t>
  </si>
  <si>
    <t>10.900</t>
  </si>
  <si>
    <t>10.920</t>
  </si>
  <si>
    <t>Norēķini par sniegtajiem pakalpojumiem</t>
  </si>
  <si>
    <t>I.</t>
  </si>
  <si>
    <t>1.0.</t>
  </si>
  <si>
    <t>1.1.</t>
  </si>
  <si>
    <t>Saņemts no Valsts kases sadales konta iepriekšējā gada nesadalītais iedzīvotāju ienākuma nodokļa atlikums</t>
  </si>
  <si>
    <t>Saņemts no Valsts kases sadales konta  pārskata gadā ieskaitītais iedzīvotāju ienākuma nodoklis</t>
  </si>
  <si>
    <t>1.2.</t>
  </si>
  <si>
    <t>1.3.</t>
  </si>
  <si>
    <t>1.4.</t>
  </si>
  <si>
    <t>Īpašuma nodokļi</t>
  </si>
  <si>
    <t>Nekustamā īpašuma nodoklis par ēkām</t>
  </si>
  <si>
    <t>Nekustamā īpašuma nodokļa par ēkām kārtējā gada maksājumi</t>
  </si>
  <si>
    <t>Nekustamā īpašuma nodokļa par ēkām parādi par iepriekšējiem gadiem</t>
  </si>
  <si>
    <t>1.5.</t>
  </si>
  <si>
    <t>Nekustamā īpašuma nodokļa par zemi iepriekšējo gadu parādi</t>
  </si>
  <si>
    <t>4.1.2.0.</t>
  </si>
  <si>
    <t>4.1.2.1.</t>
  </si>
  <si>
    <t>4.1.2.2.</t>
  </si>
  <si>
    <t>4.2.0.0.</t>
  </si>
  <si>
    <t>Īpašuma nodokļa parādi</t>
  </si>
  <si>
    <t>4.3.0.0.</t>
  </si>
  <si>
    <t>Zemes nodokļa parādi</t>
  </si>
  <si>
    <t>Preces un pakalpojumi</t>
  </si>
  <si>
    <t>Komandējumi un dienesta braucieni</t>
  </si>
  <si>
    <t>Pakalpojumi</t>
  </si>
  <si>
    <t>KOPĀ IZDEVUMI</t>
  </si>
  <si>
    <t/>
  </si>
  <si>
    <t>Izdevumi atbilstoši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</si>
  <si>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</si>
  <si>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</si>
  <si>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</si>
  <si>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</si>
  <si>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</si>
  <si>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</si>
  <si>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</si>
  <si>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</si>
  <si>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</si>
  <si>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</si>
  <si>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</si>
  <si>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</si>
  <si>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</si>
  <si>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</si>
  <si>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</si>
  <si>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</si>
  <si>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</si>
  <si>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</si>
  <si>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</si>
  <si>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</si>
  <si>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Izdevumi atbilstoši ekonomiskajām kategorijām</t>
  </si>
  <si>
    <t>Uzturēšanas izdevumi</t>
  </si>
  <si>
    <t>Atlīdzība</t>
  </si>
  <si>
    <t>Rādītāju nosaukums</t>
  </si>
  <si>
    <t>8.6.2.3.</t>
  </si>
  <si>
    <t>Pašvaldību budžeta iestāžu procentu ieņēmumi par kontu atlikumiem Valsts kasē (Latvijas Bankā) vai kredītiestādēs</t>
  </si>
  <si>
    <t>9.0.0.0.</t>
  </si>
  <si>
    <t>VALSTS (PAŠVALDĪBU) NODEVAS UN KANCELEJAS NODEVAS</t>
  </si>
  <si>
    <t>2.0.</t>
  </si>
  <si>
    <t>Pašvaldības nodeva par domes (padomes) izstrādāto oficiālo dokumentu un apliecinātu to kopiju saņemšanu</t>
  </si>
  <si>
    <t>Pašvaldības nodeva par atpūtnieku un tūristu uzņemšanu</t>
  </si>
  <si>
    <t>Pašvaldības nodeva par tirdzniecību publiskās vietās</t>
  </si>
  <si>
    <t>Pašvaldības nodeva par dzīvnieku turēšanu</t>
  </si>
  <si>
    <t>Pašvaldības nodeva par transportlīdzekļu iebraukšanu īpaša režīma zonās</t>
  </si>
  <si>
    <t>Pašvaldības nodeva par reklāmas, afišu un sludinājumu izvietošanu publiskās vietās</t>
  </si>
  <si>
    <t>Pašvaldības nodeva par laivu, motorlaivu un jahtu turēšanu</t>
  </si>
  <si>
    <t>Pašvaldības nodeva par pašvaldību simbolikas izmantošanu</t>
  </si>
  <si>
    <t>Pašvaldības nodeva par būvatļaujas saņemšanu</t>
  </si>
  <si>
    <t>IEŅĒMUMI NO VALSTS (PAŠVALDĪBU) ĪPAŠUMA IZNOMĀŠANAS, PĀRDOŠANAS UN NO NODOKĻU PAMATPARĀDA KAPITALIZĀCIJAS</t>
  </si>
  <si>
    <t>3.0.</t>
  </si>
  <si>
    <t>Maksas pakalpojumi un citi pašu ieņēmumi</t>
  </si>
  <si>
    <t>Ieņēmumi par telpu nomu</t>
  </si>
  <si>
    <t>Ieņēmumi par pārējiem budžeta iestāžu sniegtajiem maksas pakalpojumiem</t>
  </si>
  <si>
    <t>Budžeta iestādes saņemtā atlīdzība no apdrošināšanas sabiedrības par bojātu nekustamo īpašumu un kustamo mantu, t.sk. autoavārijā cietušu automašīnu</t>
  </si>
  <si>
    <t>Budžeta iestāžu ieņēmumi no valsts rezervju materiālo vērtību realizācijas</t>
  </si>
  <si>
    <t>5.0.</t>
  </si>
  <si>
    <t>Transferti</t>
  </si>
  <si>
    <t>Pašvaldību budžetā saņemtie uzturēšanas izdevumu transferti  no valsts budžeta</t>
  </si>
  <si>
    <t>Pašvaldību budžetā saņemtā valsts budžeta dotācija</t>
  </si>
  <si>
    <t>Pašvaldību budžetā saņemtās valsts budžeta mērķdotācijas</t>
  </si>
  <si>
    <t>Pašvaldību budžetā saņemtie uzturēšanas izdevumu transferti ārvalstu finanšu palīdzības projektu īstenošanai no valsts budžeta iestādēm</t>
  </si>
  <si>
    <t>Pašvaldību budžetā saņemtā dotācija no pašvaldību finanšu izlīdzināšanas fonda</t>
  </si>
  <si>
    <t>Pārējie  pašvaldību budžetā saņemtie  valsts budžeta iestāžu uzturēšanas izdevumu transferti</t>
  </si>
  <si>
    <t>Pašvaldību budžetā saņemtie kapitālo izdevumu transferti un mērķdotācijas no valsts budžeta</t>
  </si>
  <si>
    <t>Pašvaldību budžetā saņemtie valsts budžeta transferti Eiropas Savienības struktūrfondu finansēto projektu īstenošanai</t>
  </si>
  <si>
    <t>IENEMUMI</t>
  </si>
  <si>
    <t>2007.01.01</t>
  </si>
  <si>
    <t>9999.01.01</t>
  </si>
  <si>
    <t>2009.01.01</t>
  </si>
  <si>
    <t>2008.01.01</t>
  </si>
  <si>
    <t>II.</t>
  </si>
  <si>
    <t>1000</t>
  </si>
  <si>
    <t>1100</t>
  </si>
  <si>
    <t>1200</t>
  </si>
  <si>
    <t>2000</t>
  </si>
  <si>
    <t>2100</t>
  </si>
  <si>
    <t>2200</t>
  </si>
  <si>
    <t>2300</t>
  </si>
  <si>
    <t>Krājumi, materiāli, energoresursi, preces, biroja preces un inventārs, kurus neuzskaita kodā 5000</t>
  </si>
  <si>
    <t>2400</t>
  </si>
  <si>
    <t>Izdevumi periodikas iegādei</t>
  </si>
  <si>
    <t>2500</t>
  </si>
  <si>
    <t>4000</t>
  </si>
  <si>
    <t>4200</t>
  </si>
  <si>
    <t>4300</t>
  </si>
  <si>
    <t>3000</t>
  </si>
  <si>
    <t>3200</t>
  </si>
  <si>
    <t>Subsīdijas un dotācijas komersantiem, biedrībām un nodibinājumiem, izņemot lauksaimniecības ražošanu</t>
  </si>
  <si>
    <t>3300</t>
  </si>
  <si>
    <t>3500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</si>
  <si>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</si>
  <si>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6000</t>
  </si>
  <si>
    <t>6300</t>
  </si>
  <si>
    <t>6400</t>
  </si>
  <si>
    <t>Pārējie klasifikācijā neminētie maksājumi iedzīvotājiem natūrā un kompensācijas</t>
  </si>
  <si>
    <t>7000</t>
  </si>
  <si>
    <t>Valsts budžeta transferti, dotācijas un mērķdotācijas pašvaldībām uzturēšanas izdevumiem, pašu resursi, starptautiskā sadarbība</t>
  </si>
  <si>
    <t>7100</t>
  </si>
  <si>
    <t>7200</t>
  </si>
  <si>
    <t>2.1.</t>
  </si>
  <si>
    <t>5000</t>
  </si>
  <si>
    <t>5100</t>
  </si>
  <si>
    <t>5200</t>
  </si>
  <si>
    <t>IZDEVUMI</t>
  </si>
  <si>
    <t>Kapitālo izdevumu transferti valsts budžeta iestāžu (valsts budžeta līdzdalības maksājumi) pašvaldībām ārvalstu finanšu palīdzības projektu īstenošanai</t>
  </si>
  <si>
    <t>Kārtējie izdevumi</t>
  </si>
  <si>
    <t>Subsīdijas, dotācijas un sociālie pabalsti</t>
  </si>
  <si>
    <t>Uzturēšanas izdevumu transferti</t>
  </si>
  <si>
    <t>Kapitālie izdevumi</t>
  </si>
  <si>
    <t>2.2.</t>
  </si>
  <si>
    <t>Kapitālo izdevumu transferti, mērķdotācijas</t>
  </si>
  <si>
    <t>Valsts budžeta un pašvaldību budžetu transferti un mērķdotācijas kapitālajiem izdevumiem</t>
  </si>
  <si>
    <t>Pašvaldības budžeta transferti kapitālajiem izdevumiem starp dažādiem budžeta veidiem</t>
  </si>
  <si>
    <t>Pašvaldību budžeta transferti kapitālajiem izdevumiem no pamatbudžeta uz pamatbudžetu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</si>
  <si>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</si>
  <si>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</si>
  <si>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finansējuma daļu Eiropas Savienības struktūrfondu finansēto projektu īstenošanai</t>
  </si>
  <si>
    <t>19.0.0.0.</t>
  </si>
  <si>
    <t>PAŠVALDĪBU BUDŽETU TRANSFERTI</t>
  </si>
  <si>
    <t>19.1.0.0.</t>
  </si>
  <si>
    <t>Ieņēmumi no vienas pašvaldības cita budžeta veida</t>
  </si>
  <si>
    <t>19.1.1.0.</t>
  </si>
  <si>
    <t>Saņemtie transferta ieņēmumi uzturēšanas izdevumiem starp vienas pašvaldības dažādiem budžeta veidiem</t>
  </si>
  <si>
    <t>19.1.1.1.</t>
  </si>
  <si>
    <t>No pamatbudžeta uz speciālo budžetu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</si>
  <si>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</si>
  <si>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</si>
  <si>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</si>
  <si>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</si>
  <si>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19.1.2.1.</t>
  </si>
  <si>
    <t>19.1.2.2.</t>
  </si>
  <si>
    <t>19.2.0.0.</t>
  </si>
  <si>
    <t>Ieņēmumi pašvaldību budžetā no citām pašvaldībām</t>
  </si>
  <si>
    <t>19.2.1.0.</t>
  </si>
  <si>
    <t>Ieņēmumi izglītības funkciju nodrošināšanai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</si>
  <si>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</si>
  <si>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</si>
  <si>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</si>
  <si>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</si>
  <si>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</si>
  <si>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</si>
  <si>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</si>
  <si>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</si>
  <si>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</si>
  <si>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</si>
  <si>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</si>
  <si>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</si>
  <si>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</si>
  <si>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>Izglītības funkcijas nodrošināšanai no valsts dotāciju un mērķdotāciju sadales</t>
  </si>
  <si>
    <t>19.3.1.2.</t>
  </si>
  <si>
    <t>Kultūras funkcijas nodrošināšanai no valsts dotāciju un mērķdotāciju sadales</t>
  </si>
  <si>
    <t>19.3.1.3.</t>
  </si>
  <si>
    <t>Autoceļu (ielu) fondam no valsts dotāciju un mērķdotāciju sadales</t>
  </si>
  <si>
    <t>19.3.1.4.</t>
  </si>
  <si>
    <t>Pasažieru regulārajiem pārvadājumiem no valsts dotāciju un mērķdotāciju sadales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</si>
  <si>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</si>
  <si>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</si>
  <si>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</si>
  <si>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</si>
  <si>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</si>
  <si>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</si>
  <si>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</si>
  <si>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</si>
  <si>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</si>
  <si>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</si>
  <si>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</si>
  <si>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Pašvaldību savstarpējie kapitālo izdevumu transferti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</si>
  <si>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</si>
  <si>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</si>
  <si>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</si>
  <si>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</si>
  <si>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19.4.3.0.</t>
  </si>
  <si>
    <t xml:space="preserve">&lt;sheet name="1.piel" sag_id="10134" status="active"&gt;
</t>
  </si>
  <si>
    <t xml:space="preserve">&lt;row id="1"&gt;
 &lt;name type="hierarchy"/&gt;&lt;hierarchy&gt;11123456777764566345665556666455534567767755345666653456666664567777766677776777776567777766677776777777777667777775677777777767777774566677645677777777723455544554566665664566665664566656665664554455534566665665666666655566666656666656666666664566666555554566555666665455555554555555555554553456666666656665666556666664555445543455555545555555554566655555555666663445545554433445555444443444234555545554455544555455555455555555345554555545553455423456667765666656666556666566666665665666345666656666&lt;/hierarchy&gt;
&lt;/row&gt;
</t>
  </si>
  <si>
    <t>18.6.9.0.</t>
  </si>
  <si>
    <t>18.7.0.0.</t>
  </si>
  <si>
    <t>18.7.1.0.</t>
  </si>
  <si>
    <t>Mērķdotācijas pašvaldību kapitālajiem izdevumiem</t>
  </si>
  <si>
    <t>18.7.2.0.</t>
  </si>
  <si>
    <t>18.7.3.0.</t>
  </si>
  <si>
    <t>Pārējie valsts budžeta iestāžu kapitālo izdevumu transferti pašvaldībām</t>
  </si>
  <si>
    <t>18.8.0.0.</t>
  </si>
  <si>
    <t>18.8.1.0.</t>
  </si>
  <si>
    <t>Ieņēmumi par Eiropas Savienības struktūrfondu finansēto daļu projektu īstenošanai</t>
  </si>
  <si>
    <t>18.8.1.1.</t>
  </si>
  <si>
    <t>Uzturēšanas izdevumu transferti pašvaldību budžetā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</si>
  <si>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</si>
  <si>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</si>
  <si>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</si>
  <si>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</si>
  <si>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</si>
  <si>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Darba devēja valsts sociālās apdrošināšanas obligātās iemaksas, sociāla rakstura pabalsti un kompensācijas</t>
  </si>
  <si>
    <t xml:space="preserve">&lt;row id="21"&gt;
 &lt;name type="formula"&gt;/FORMULA/&lt;/name&gt;
 &lt;key&gt;VS:1__1&lt;/key&gt;
 &lt;level&gt;4&lt;/level&gt;
 &lt;image&gt;7&lt;/image&gt;
 &lt;format&gt;328&lt;/format&gt;
&lt;/row&gt;
</t>
  </si>
  <si>
    <t xml:space="preserve">&lt;row id="22"&gt;
 &lt;name type="text"&gt;Rediģējama formula&lt;/name&gt;
 &lt;key&gt;VS:8&lt;/key&gt;
 &lt;level&gt;3&lt;/level&gt;
 &lt;image&gt;100&lt;/image&gt;
 &lt;format&gt;16584&lt;/format&gt;
&lt;/row&gt;
</t>
  </si>
  <si>
    <t xml:space="preserve">&lt;row id="23"&gt;
 &lt;name type="formula"&gt;/FORMULA/&lt;/name&gt;
 &lt;key&gt;VS:8__1&lt;/key&gt;
 &lt;level&gt;4&lt;/level&gt;
 &lt;image&gt;7&lt;/image&gt;
 &lt;format&gt;328&lt;/format&gt;
&lt;/row&gt;
</t>
  </si>
  <si>
    <t xml:space="preserve">&lt;row id="24"&gt;
 &lt;name type="formula"&gt;/FORMULA/&lt;/name&gt;
 &lt;key&gt;VS:8__2&lt;/key&gt;
 &lt;level&gt;4&lt;/level&gt;
 &lt;image&gt;7&lt;/image&gt;
 &lt;format&gt;328&lt;/format&gt;
&lt;/row&gt;
</t>
  </si>
  <si>
    <t xml:space="preserve">&lt;row id="25"&gt;
 &lt;name type="formula"&gt;/FORMULA/&lt;/name&gt;
 &lt;key&gt;VS:8__3&lt;/key&gt;
 &lt;level&gt;4&lt;/level&gt;
 &lt;image&gt;7&lt;/image&gt;
 &lt;format&gt;328&lt;/format&gt;
&lt;/row&gt;
</t>
  </si>
  <si>
    <t xml:space="preserve">&lt;row id="26"&gt;
 &lt;name type="formula"&gt;/FORMULA/&lt;/name&gt;
 &lt;key&gt;VS:8__4&lt;/key&gt;
 &lt;level&gt;4&lt;/level&gt;
 &lt;image&gt;7&lt;/image&gt;
 &lt;format&gt;328&lt;/format&gt;
&lt;/row&gt;
</t>
  </si>
  <si>
    <t xml:space="preserve">&lt;row id="27"&gt;
 &lt;name type="formula"&gt;/FORMULA/&lt;/name&gt;
 &lt;key&gt;VS:8__5&lt;/key&gt;
 &lt;level&gt;4&lt;/level&gt;
 &lt;image&gt;7&lt;/image&gt;
 &lt;format&gt;328&lt;/format&gt;
&lt;/row&gt;
</t>
  </si>
  <si>
    <t xml:space="preserve">&lt;row id="28"&gt;
 &lt;name type="text"&gt;ATSKAITES REKVIZĪTI&lt;/name&gt;
 &lt;key&gt;VR_&lt;/key&gt;
 &lt;level&gt;2&lt;/level&gt;
 &lt;image&gt;1000&lt;/image&gt;
 &lt;format&gt;512&lt;/format&gt;
&lt;/row&gt;
</t>
  </si>
  <si>
    <t xml:space="preserve">&lt;row id="29"&gt;
 &lt;name type="text"&gt;BUDZ_IESTADE&lt;/name&gt;
 &lt;key&gt;VR:5&lt;/key&gt;
 &lt;level&gt;3&lt;/level&gt;
 &lt;image&gt;100&lt;/image&gt;
 &lt;format&gt;16584&lt;/format&gt;
&lt;/row&gt;
</t>
  </si>
  <si>
    <t xml:space="preserve">&lt;row id="30"&gt;
 &lt;name type="formula"&gt;/FORMULA/&lt;/name&gt;
 &lt;key&gt;VR:5__0&lt;/key&gt;
 &lt;level&gt;4&lt;/level&gt;
 &lt;image&gt;7&lt;/image&gt;
 &lt;format&gt;328&lt;/format&gt;
&lt;/row&gt;
</t>
  </si>
  <si>
    <t xml:space="preserve">&lt;row id="31"&gt;
 &lt;name type="text"&gt;MINISTRIJA&lt;/name&gt;
 &lt;key&gt;VR:18&lt;/key&gt;
 &lt;level&gt;3&lt;/level&gt;
 &lt;image&gt;100&lt;/image&gt;
 &lt;format&gt;16584&lt;/format&gt;
&lt;/row&gt;
</t>
  </si>
  <si>
    <t xml:space="preserve">&lt;row id="32"&gt;
 &lt;name type="formula"&gt;/FORMULA/&lt;/name&gt;
 &lt;key&gt;VR:18__0&lt;/key&gt;
 &lt;level&gt;4&lt;/level&gt;
 &lt;image&gt;7&lt;/image&gt;
 &lt;format&gt;328&lt;/format&gt;
&lt;/row&gt;
</t>
  </si>
  <si>
    <t xml:space="preserve">&lt;row id="33"&gt;
 &lt;name type="text"&gt;PERIODS_GADS_MENESIS&lt;/name&gt;
 &lt;key&gt;VR:33&lt;/key&gt;
 &lt;level&gt;3&lt;/level&gt;
 &lt;image&gt;100&lt;/image&gt;
 &lt;format&gt;16584&lt;/format&gt;
&lt;/row&gt;
</t>
  </si>
  <si>
    <t xml:space="preserve">&lt;row id="34"&gt;
 &lt;name type="formula"&gt;/FORMULA/&lt;/name&gt;
 &lt;key&gt;VR:33__0&lt;/key&gt;
 &lt;level&gt;4&lt;/level&gt;
 &lt;image&gt;7&lt;/image&gt;
 &lt;format&gt;328&lt;/format&gt;
&lt;/row&gt;
</t>
  </si>
  <si>
    <t xml:space="preserve">&lt;/sheet&gt;
</t>
  </si>
  <si>
    <t>&lt;/document&gt;</t>
  </si>
  <si>
    <t xml:space="preserve">&lt;?xml version="1.0" encoding="windows-1257" ?&gt;
&lt;document info_range="A1:C468"&gt;
</t>
  </si>
  <si>
    <t xml:space="preserve">&lt;row id="35"&gt;
 &lt;name type="text"&gt;XML IMPORTA PARAMETRI&lt;/name&gt;
 &lt;key&gt;VI_&lt;/key&gt;
 &lt;level&gt;2&lt;/level&gt;
 &lt;image&gt;1000&lt;/image&gt;
 &lt;format&gt;512&lt;/format&gt;
&lt;/row&gt;
</t>
  </si>
  <si>
    <t xml:space="preserve">&lt;row id="36"&gt;
 &lt;name type="text"&gt;Veidlapas nosaukums&lt;/name&gt;
 &lt;key&gt;VI:1&lt;/key&gt;
 &lt;level&gt;3&lt;/level&gt;
 &lt;image&gt;100&lt;/image&gt;
 &lt;format&gt;16584&lt;/format&gt;
&lt;/row&gt;
</t>
  </si>
  <si>
    <t xml:space="preserve">&lt;row id="37"&gt;
 &lt;name type="formula"&gt;/FORMULA/&lt;/name&gt;
 &lt;key&gt;VI:1__0&lt;/key&gt;
 &lt;level&gt;4&lt;/level&gt;
 &lt;image&gt;7&lt;/image&gt;
 &lt;format&gt;262472&lt;/format&gt;
&lt;/row&gt;
</t>
  </si>
  <si>
    <t xml:space="preserve">&lt;row id="38"&gt;
 &lt;name type="text"&gt;Pielikums_Nr1&lt;/name&gt;
 &lt;key&gt;VI:1__0__0&lt;/key&gt;
 &lt;level&gt;5&lt;/level&gt;
 &lt;image&gt;100&lt;/image&gt;
 &lt;format&gt;262464&lt;/format&gt;
&lt;/row&gt;
</t>
  </si>
  <si>
    <t xml:space="preserve">&lt;row id="39"&gt;
 &lt;name type="text"&gt;Ailes identifikatori&lt;/name&gt;
 &lt;key&gt;VI:4&lt;/key&gt;
 &lt;level&gt;3&lt;/level&gt;
 &lt;image&gt;100&lt;/image&gt;
 &lt;format&gt;16584&lt;/format&gt;
&lt;/row&gt;
</t>
  </si>
  <si>
    <t xml:space="preserve">&lt;row id="40"&gt;
 &lt;name type="formula"&gt;/FORMULA/&lt;/name&gt;
 &lt;key&gt;VI:4__0&lt;/key&gt;
 &lt;level&gt;4&lt;/level&gt;
 &lt;image&gt;7&lt;/image&gt;
 &lt;format&gt;328&lt;/format&gt;
&lt;/row&gt;
</t>
  </si>
  <si>
    <t>A</t>
  </si>
  <si>
    <t>B</t>
  </si>
  <si>
    <t>KOPĀ IEŅĒMUMI</t>
  </si>
  <si>
    <t>Nodokļu ieņēmumi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</si>
  <si>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</si>
  <si>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</si>
  <si>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</si>
  <si>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</si>
  <si>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</si>
  <si>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</si>
  <si>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</si>
  <si>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</si>
  <si>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</si>
  <si>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</si>
  <si>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</si>
  <si>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</si>
  <si>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4.1.1.0.</t>
  </si>
  <si>
    <t>Nekustamā īpašuma nodoklis par zemi</t>
  </si>
  <si>
    <t>4.1.1.1.</t>
  </si>
  <si>
    <t>Nekustamā īpašuma nodokļa par zemi kārtējā saimnieciskā gada ieņēmumi</t>
  </si>
  <si>
    <t>4.1.1.2.</t>
  </si>
  <si>
    <t>Budžeta iestāžu nodokļu maksājumi</t>
  </si>
  <si>
    <t>Nenodokļu ieņēmumi</t>
  </si>
  <si>
    <t>8.0.0.0.</t>
  </si>
  <si>
    <t>IEŅĒMUMI NO UZŅĒMĒJDARBĪBAS UN ĪPAŠUMA</t>
  </si>
  <si>
    <t>Sociālie pabalsti natūrā</t>
  </si>
  <si>
    <t>8.3.0.0.</t>
  </si>
  <si>
    <t>Ieņēmumi no dividendēm (ieņēmumi no valsts (pašvaldību) kapitāla izmantošanas)</t>
  </si>
  <si>
    <t>8.3.9.0.</t>
  </si>
  <si>
    <t>Pārējie ieņēmumi no dividendēm (ieņēmumi no valsts (pašvaldību) kapitāla izmantošanas)</t>
  </si>
  <si>
    <t>8.4.0.0.</t>
  </si>
  <si>
    <t>Procentu ieņēmumi par aizdevumiem nacionālajā valūtā</t>
  </si>
  <si>
    <t>8.4.2.0.</t>
  </si>
  <si>
    <t>Pašvaldību budžetu procentu ieņēmumi par aizdevumiem nacionālajā valūtā</t>
  </si>
  <si>
    <t>8.4.2.1.</t>
  </si>
  <si>
    <t>Pašvaldību budžetu procentu ieņēmumi par aizdevumiem nacionālajā valūtā no pašvaldību iestādēm</t>
  </si>
  <si>
    <t>8.4.2.9.</t>
  </si>
  <si>
    <t>Pašvaldību budžetu procentu ieņēmumi par aizdevumiem nacionālajā valūtā no kapitālsabiedrībām</t>
  </si>
  <si>
    <t>Valsts budžeta uzturēšanas izdevumu transferti</t>
  </si>
  <si>
    <t>Pašvaldību budžeta uzturēšanas izdevumu transferti</t>
  </si>
  <si>
    <t>Pamatkapitāla veidošana</t>
  </si>
  <si>
    <t>Nemateriālie ieguldījumi</t>
  </si>
  <si>
    <t>Pamatlīdzekļi</t>
  </si>
  <si>
    <t>9.4.0.0.</t>
  </si>
  <si>
    <t>Valsts nodevas, kuras ieskaita pašvaldību budžetā</t>
  </si>
  <si>
    <t>9.4.1.0.</t>
  </si>
  <si>
    <t>Valsts nodeva par sabiedrisko pakalpojumu regulēšanu</t>
  </si>
  <si>
    <t>9.4.2.0.</t>
  </si>
  <si>
    <t>Valsts nodeva par apliecinājumiem un citu funkciju pildīšanu bāriņtiesās un pagasttiesās</t>
  </si>
  <si>
    <t>9.4.9.0.</t>
  </si>
  <si>
    <t>Pārējās valsts nodevas, kuras ieskaita pašvaldību budžetā</t>
  </si>
  <si>
    <t>9.5.0.0.</t>
  </si>
  <si>
    <t>Pašvaldību nodevas (no 9511 līdz 9519, no 9521 līdz 9529)</t>
  </si>
  <si>
    <t>9.5.1.1.</t>
  </si>
  <si>
    <t>9.5.1.3.</t>
  </si>
  <si>
    <t>12.0.0.0.</t>
  </si>
  <si>
    <t>PĀRĒJIE NENODOKĻU IEŅĒMUMI</t>
  </si>
  <si>
    <t>12.3.0.0.</t>
  </si>
  <si>
    <t>Dažādi nenodokļu ieņēmumi</t>
  </si>
  <si>
    <t>Naudas līdzekļu un noguldījumu atlikums gada sākumā</t>
  </si>
  <si>
    <t>F21010000 AB</t>
  </si>
  <si>
    <t>Naudas līdzekļu un noguldījumu atlikums perioda beigās</t>
  </si>
  <si>
    <t>F22010000</t>
  </si>
  <si>
    <t>Pieprasījuma noguldījumi</t>
  </si>
  <si>
    <t>F22010000 AS</t>
  </si>
  <si>
    <t>F22010000 AB</t>
  </si>
  <si>
    <t>F29010000</t>
  </si>
  <si>
    <t>Termiņnoguldījumi</t>
  </si>
  <si>
    <t>F29010000 AS</t>
  </si>
  <si>
    <t>F29010000 AB</t>
  </si>
  <si>
    <t>F30010000</t>
  </si>
  <si>
    <t>Iegādātie parāda vērtspapīri, izņemot atvasinātos finanšu instrumentus</t>
  </si>
  <si>
    <t>F30020000</t>
  </si>
  <si>
    <t>Emitētie parāda vērtspapīri</t>
  </si>
  <si>
    <t>F40020000</t>
  </si>
  <si>
    <t>Aizņēmumi</t>
  </si>
  <si>
    <t>F40010000</t>
  </si>
  <si>
    <t>Aizdevumi</t>
  </si>
  <si>
    <t>F50010000</t>
  </si>
  <si>
    <t>Akcijas un cita līdzdalība komersantu pašu kapitālā</t>
  </si>
  <si>
    <t>F55010000</t>
  </si>
  <si>
    <t>Akcijas un cita līdzdalība komersantu pašu kapitālā, neskaitot kopieguldījumu fondu akcijas</t>
  </si>
  <si>
    <t>F56010000</t>
  </si>
  <si>
    <t>Kopieguldījumu fondu akcijas</t>
  </si>
  <si>
    <t>Ieņēmumi no budžeta iestāžu sniegtajiem maksas pakalpojumiem un citi pašu ieņēmumi</t>
  </si>
  <si>
    <t>21.3.0.0.</t>
  </si>
  <si>
    <t>13.4.0.0.</t>
  </si>
  <si>
    <t>Ieņēmumi no pašvaldību kustamā īpašuma un mantas realizācijas</t>
  </si>
  <si>
    <t>13.5.0.0.</t>
  </si>
  <si>
    <t>Ieņēmumi no valsts un pašvaldību īpašuma iznomāšanas</t>
  </si>
  <si>
    <t xml:space="preserve">&lt;row id="2"&gt;
 &lt;name type="hierarchy"/&gt;&lt;hierarchy&gt;55566566566455234566666666656665665566456666666444566666666654555554555456656645553456656645555545666665666455554555545555234554455455234412333333333323456788888887888888888777677888888888756788788678878888788888888788888887888788888788888878886788878887788877888888778887667888886456776777678878888745677767777888878886677777765678888887888888888788888888788788888777888886788888777766456788878888788867888887567778887677887788888876778878876777887678888888873456778877776788888888877888888888777888&lt;/hierarchy&gt;
&lt;/row&gt;
</t>
  </si>
  <si>
    <t xml:space="preserve">&lt;row id="3"&gt;
 &lt;name type="hierarchy"/&gt;&lt;hierarchy&gt;7456777775666767566656667888888345545555555112344344344222223311111&lt;/hierarchy&gt;
&lt;/row&gt;
</t>
  </si>
  <si>
    <t xml:space="preserve">&lt;row id="4"&gt;
 &lt;name type="text"&gt;PIEDEFINĒTĀ VEIDLAPA&lt;/name&gt;
 &lt;key&gt;V_&lt;/key&gt;
 &lt;level&gt;1&lt;/level&gt;
 &lt;image&gt;6&lt;/image&gt;
 &lt;format&gt;512&lt;/format&gt;
&lt;/row&gt;
</t>
  </si>
  <si>
    <t xml:space="preserve">&lt;row id="5"&gt;
 &lt;name type="text"&gt;VEIDLAPAS APGABALI&lt;/name&gt;
 &lt;key&gt;VA_&lt;/key&gt;
 &lt;level&gt;2&lt;/level&gt;
 &lt;image&gt;1000&lt;/image&gt;
 &lt;format&gt;512&lt;/format&gt;
&lt;/row&gt;
</t>
  </si>
  <si>
    <t xml:space="preserve">&lt;row id="6"&gt;
 &lt;name type="text"&gt;Veidlapas Apgabals&lt;/name&gt;
 &lt;key&gt;VA:1&lt;/key&gt;
 &lt;level&gt;3&lt;/level&gt;
 &lt;image&gt;0&lt;/image&gt;
 &lt;format&gt;16584&lt;/format&gt;
&lt;/row&gt;
</t>
  </si>
  <si>
    <t xml:space="preserve">&lt;row id="7"&gt;
 &lt;name type="formula"&gt;/FORMULA/&lt;/name&gt;
 &lt;key&gt;VA:1__1&lt;/key&gt;
 &lt;level&gt;4&lt;/level&gt;
 &lt;image&gt;7&lt;/image&gt;
 &lt;format&gt;328&lt;/format&gt;
&lt;/row&gt;
</t>
  </si>
  <si>
    <t xml:space="preserve">&lt;row id="8"&gt;
 &lt;name type="text"&gt;Kodifikatoru Apgabals&lt;/name&gt;
 &lt;key&gt;VA:2&lt;/key&gt;
 &lt;level&gt;3&lt;/level&gt;
 &lt;image&gt;1&lt;/image&gt;
 &lt;format&gt;16584&lt;/format&gt;
&lt;/row&gt;
</t>
  </si>
  <si>
    <t xml:space="preserve">&lt;row id="9"&gt;
 &lt;name type="formula"&gt;/FORMULA/&lt;/name&gt;
 &lt;key&gt;VA:2__0&lt;/key&gt;
 &lt;level&gt;4&lt;/level&gt;
 &lt;image&gt;7&lt;/image&gt;
 &lt;format&gt;328&lt;/format&gt;
&lt;/row&gt;
</t>
  </si>
  <si>
    <t xml:space="preserve">&lt;row id="10"&gt;
 &lt;name type="text"&gt;Datu Apgabals&lt;/name&gt;
 &lt;key&gt;VA:3&lt;/key&gt;
 &lt;level&gt;3&lt;/level&gt;
 &lt;image&gt;2&lt;/image&gt;
 &lt;format&gt;16584&lt;/format&gt;
&lt;/row&gt;
</t>
  </si>
  <si>
    <t xml:space="preserve">&lt;row id="11"&gt;
 &lt;name type="formula"&gt;/FORMULA/&lt;/name&gt;
 &lt;key&gt;VA:3__1&lt;/key&gt;
 &lt;level&gt;4&lt;/level&gt;
 &lt;image&gt;7&lt;/image&gt;
 &lt;format&gt;328&lt;/format&gt;
&lt;/row&gt;
</t>
  </si>
  <si>
    <t xml:space="preserve">&lt;row id="12"&gt;
 &lt;name type="text"&gt;Headeru Apgabals&lt;/name&gt;
 &lt;key&gt;VA:4&lt;/key&gt;
 &lt;level&gt;3&lt;/level&gt;
 &lt;image&gt;3&lt;/image&gt;
 &lt;format&gt;16584&lt;/format&gt;
&lt;/row&gt;
</t>
  </si>
  <si>
    <t xml:space="preserve">&lt;row id="13"&gt;
 &lt;name type="formula"&gt;/FORMULA/&lt;/name&gt;
 &lt;key&gt;VA:4__1&lt;/key&gt;
 &lt;level&gt;4&lt;/level&gt;
 &lt;image&gt;7&lt;/image&gt;
 &lt;format&gt;328&lt;/format&gt;
&lt;/row&gt;
</t>
  </si>
  <si>
    <t xml:space="preserve">&lt;row id="14"&gt;
 &lt;name type="formula"&gt;/FORMULA/&lt;/name&gt;
 &lt;key&gt;VA:4__2&lt;/key&gt;
 &lt;level&gt;4&lt;/level&gt;
 &lt;image&gt;7&lt;/image&gt;
 &lt;format&gt;328&lt;/format&gt;
&lt;/row&gt;
</t>
  </si>
  <si>
    <t xml:space="preserve">&lt;row id="15"&gt;
 &lt;name type="text"&gt;Tukšuma Apgabals&lt;/name&gt;
 &lt;key&gt;VA:6&lt;/key&gt;
 &lt;level&gt;3&lt;/level&gt;
 &lt;image&gt;5&lt;/image&gt;
 &lt;format&gt;16584&lt;/format&gt;
&lt;/row&gt;
</t>
  </si>
  <si>
    <t xml:space="preserve">&lt;row id="16"&gt;
 &lt;name type="formula"&gt;/FORMULA/&lt;/name&gt;
 &lt;key&gt;VA:6__0&lt;/key&gt;
 &lt;level&gt;4&lt;/level&gt;
 &lt;image&gt;7&lt;/image&gt;
 &lt;format&gt;328&lt;/format&gt;
&lt;/row&gt;
</t>
  </si>
  <si>
    <t xml:space="preserve">&lt;row id="17"&gt;
 &lt;name type="formula"&gt;/FORMULA/&lt;/name&gt;
 &lt;key&gt;VA:6__1&lt;/key&gt;
 &lt;level&gt;4&lt;/level&gt;
 &lt;image&gt;7&lt;/image&gt;
 &lt;format&gt;328&lt;/format&gt;
&lt;/row&gt;
</t>
  </si>
  <si>
    <t xml:space="preserve">&lt;row id="18"&gt;
 &lt;name type="formula"&gt;/FORMULA/&lt;/name&gt;
 &lt;key&gt;VA:6__2&lt;/key&gt;
 &lt;level&gt;4&lt;/level&gt;
 &lt;image&gt;7&lt;/image&gt;
 &lt;format&gt;328&lt;/format&gt;
&lt;/row&gt;
</t>
  </si>
  <si>
    <t xml:space="preserve">&lt;row id="19"&gt;
 &lt;name type="text"&gt;PAPILDUS FUNKCIONALITĀTE&lt;/name&gt;
 &lt;key&gt;VS_&lt;/key&gt;
 &lt;level&gt;2&lt;/level&gt;
 &lt;image&gt;1000&lt;/image&gt;
 &lt;format&gt;512&lt;/format&gt;
&lt;/row&gt;
</t>
  </si>
  <si>
    <t xml:space="preserve">&lt;row id="20"&gt;
 &lt;name type="text"&gt;Freeze Row&lt;/name&gt;
 &lt;key&gt;VS:1&lt;/key&gt;
 &lt;level&gt;3&lt;/level&gt;
 &lt;image&gt;100&lt;/image&gt;
 &lt;format&gt;16584&lt;/format&gt;
&lt;/row&gt;
</t>
  </si>
  <si>
    <t>Procentu izdevumi</t>
  </si>
  <si>
    <t>Procentu maksājumi iekšzemes kredītiestādēm</t>
  </si>
  <si>
    <t>Pārējie procentu maksājumi</t>
  </si>
  <si>
    <t>Subsīdijas un dotācijas</t>
  </si>
  <si>
    <t>Subsīdijas komersantiem sabiedriskā transporta pakalpojumu nodrošināšanai (par pasažieru regulārajiem pārvadājumiem)</t>
  </si>
  <si>
    <t>Sociālie pabalsti</t>
  </si>
  <si>
    <t>8.6.0.0.</t>
  </si>
  <si>
    <t>Procentu ieņēmumi par depozītiem, kontu atlikumiem un valsts parāda vērtspapīriem</t>
  </si>
  <si>
    <t>8.6.1.0.</t>
  </si>
  <si>
    <t>Procentu ieņēmumi par depozītiem</t>
  </si>
  <si>
    <t>8.6.1.2.</t>
  </si>
  <si>
    <t>Pašvaldību budžeta procentu ieņēmumi par  noguldījumiem depozītā Valsts kasē (Latvijas Bankā) vai kredītiestādēs</t>
  </si>
  <si>
    <t>8.6.1.3.</t>
  </si>
  <si>
    <t>Pašvaldību budžeta iestāžu procentu ieņēmumi par noguldījumiem depozītā Valsts kasē (Latvijas Bankā) vai kredītiestādēs</t>
  </si>
  <si>
    <t>8.6.2.0.</t>
  </si>
  <si>
    <t>Procentu ieņēmumi par kontu atlikumiem</t>
  </si>
  <si>
    <t>8.6.2.2.</t>
  </si>
  <si>
    <t>Pašvaldību budžeta procentu ieņēmumi par kontu atlikumiem Valsts kasē (Latvijas Bankā) vai kredītiestādēs</t>
  </si>
  <si>
    <t xml:space="preserve">&lt;row id="41"&gt;
 &lt;name type="text"&gt;Rindu identifikatori&lt;/name&gt;
 &lt;key&gt;VI:5&lt;/key&gt;
 &lt;level&gt;3&lt;/level&gt;
 &lt;image&gt;100&lt;/image&gt;
 &lt;format&gt;16584&lt;/format&gt;
&lt;/row&gt;
</t>
  </si>
  <si>
    <t xml:space="preserve">&lt;row id="42"&gt;
 &lt;name type="formula"&gt;/FORMULA/&lt;/name&gt;
 &lt;key&gt;VI:5__0&lt;/key&gt;
 &lt;level&gt;4&lt;/level&gt;
 &lt;image&gt;7&lt;/image&gt;
 &lt;format&gt;328&lt;/format&gt;
&lt;/row&gt;
</t>
  </si>
  <si>
    <t xml:space="preserve">&lt;row id="43"&gt;
 &lt;name type="text"&gt;CITI PARAMETRI&lt;/name&gt;
 &lt;key&gt;V:CITI_PARAM&lt;/key&gt;
 &lt;level&gt;2&lt;/level&gt;
 &lt;image&gt;9&lt;/image&gt;
 &lt;format&gt;0&lt;/format&gt;
&lt;/row&gt;
</t>
  </si>
  <si>
    <t xml:space="preserve">&lt;row id="44"&gt;
 &lt;name type="text"&gt;V:DOK TIPS&lt;/name&gt;
 &lt;key&gt;V:DOK_TIPS&lt;/key&gt;
 &lt;level&gt;3&lt;/level&gt;
 &lt;image&gt;8&lt;/image&gt;
 &lt;format&gt;0&lt;/format&gt;
&lt;/row&gt;
</t>
  </si>
  <si>
    <t xml:space="preserve">&lt;row id="45"&gt;
 &lt;name type="text"&gt;1187&lt;/name&gt;
 &lt;key&gt;V:DOK_TIPS__VAL&lt;/key&gt;
 &lt;level&gt;4&lt;/level&gt;
 &lt;image&gt;7&lt;/image&gt;
 &lt;format&gt;0&lt;/format&gt;
&lt;/row&gt;
</t>
  </si>
  <si>
    <t xml:space="preserve">&lt;row id="46"&gt;
 &lt;name type="text"&gt;Parskats par pašvaldibas pamatbudžeta izpildi (2009)&lt;/name&gt;
 &lt;key&gt;V:DOK_TIPS__VAL1&lt;/key&gt;
 &lt;level&gt;4&lt;/level&gt;
 &lt;image&gt;7&lt;/image&gt;
 &lt;format&gt;0&lt;/format&gt;
&lt;/row&gt;
</t>
  </si>
  <si>
    <t xml:space="preserve">&lt;row id="47"&gt;
 &lt;name type="text"&gt;1.piel&lt;/name&gt;
 &lt;key&gt;V:DOK_TIPS__VAL2&lt;/key&gt;
 &lt;level&gt;4&lt;/level&gt;
 &lt;image&gt;7&lt;/image&gt;
 &lt;format&gt;0&lt;/format&gt;
&lt;/row&gt;
</t>
  </si>
  <si>
    <t xml:space="preserve">&lt;row id="48"&gt;
 &lt;name type="text"&gt;V:SAGATAVES ID&lt;/name&gt;
 &lt;key&gt;V:SAGATAVES_ID&lt;/key&gt;
 &lt;level&gt;3&lt;/level&gt;
 &lt;image&gt;8&lt;/image&gt;
 &lt;format&gt;0&lt;/format&gt;
&lt;/row&gt;
</t>
  </si>
  <si>
    <t xml:space="preserve">&lt;row id="49"&gt;
 &lt;name type="text"&gt;10134&lt;/name&gt;
 &lt;key&gt;V:SAGATAVES_ID__VAL&lt;/key&gt;
 &lt;level&gt;4&lt;/level&gt;
 &lt;image&gt;7&lt;/image&gt;
 &lt;format&gt;0&lt;/format&gt;
&lt;/row&gt;
</t>
  </si>
  <si>
    <t xml:space="preserve">&lt;row id="50"&gt;
 &lt;name type="text"&gt;V:ATSKAITES ID&lt;/name&gt;
 &lt;key&gt;V:ATSKAITES_ID&lt;/key&gt;
 &lt;level&gt;3&lt;/level&gt;
 &lt;image&gt;8&lt;/image&gt;
 &lt;format&gt;0&lt;/format&gt;
&lt;/row&gt;
</t>
  </si>
  <si>
    <t xml:space="preserve">&lt;row id="51"&gt;
 &lt;name type="text"&gt;11010&lt;/name&gt;
 &lt;key&gt;V:ATSKAITES_ID__VAL&lt;/key&gt;
 &lt;level&gt;4&lt;/level&gt;
 &lt;image&gt;7&lt;/image&gt;
 &lt;format&gt;0&lt;/format&gt;
&lt;/row&gt;
</t>
  </si>
  <si>
    <t xml:space="preserve">&lt;row id="52"&gt;
 &lt;name type="text"&gt;V:HIERARHIJA&lt;/name&gt;
 &lt;key&gt;V:HIERARHIJA&lt;/key&gt;
 &lt;level&gt;3&lt;/level&gt;
 &lt;image&gt;8&lt;/image&gt;
 &lt;format&gt;192&lt;/format&gt;
&lt;/row&gt;
</t>
  </si>
  <si>
    <t xml:space="preserve">&lt;row id="53"&gt;
 &lt;name type="text"&gt;SPECIFIC&lt;/name&gt;
 &lt;key&gt;V:HIERARHIJA__VAL&lt;/key&gt;
 &lt;level&gt;4&lt;/level&gt;
 &lt;image&gt;7&lt;/image&gt;
 &lt;format&gt;64&lt;/format&gt;
&lt;/row&gt;
</t>
  </si>
  <si>
    <t xml:space="preserve">&lt;row id="54"&gt;
 &lt;name type="text"&gt;V:KODS ID KOLONA&lt;/name&gt;
 &lt;key&gt;V:KODS_ID_KOLONA&lt;/key&gt;
 &lt;level&gt;3&lt;/level&gt;
 &lt;image&gt;8&lt;/image&gt;
 &lt;format&gt;64&lt;/format&gt;
&lt;/row&gt;
</t>
  </si>
  <si>
    <t xml:space="preserve">&lt;row id="55"&gt;
 &lt;name type="text"&gt;24&lt;/name&gt;
 &lt;key&gt;V:KODS_ID_KOLONA__VAL&lt;/key&gt;
 &lt;level&gt;4&lt;/level&gt;
 &lt;image&gt;7&lt;/image&gt;
 &lt;format&gt;256&lt;/format&gt;
&lt;/row&gt;
</t>
  </si>
  <si>
    <t xml:space="preserve">&lt;row id="56"&gt;
 &lt;name type="text"&gt;V:KLASIFIKATORI&lt;/name&gt;
 &lt;key&gt;V:KLASIFIKATORI&lt;/key&gt;
 &lt;level&gt;3&lt;/level&gt;
 &lt;image&gt;8&lt;/image&gt;
 &lt;format&gt;64&lt;/format&gt;
&lt;/row&gt;
</t>
  </si>
  <si>
    <t xml:space="preserve">&lt;row id="57"&gt;
 &lt;name type="text"&gt;2009.01.01.&lt;/name&gt;
 &lt;key&gt;V:KLASIFIKATORI__VAL&lt;/key&gt;
 &lt;level&gt;4&lt;/level&gt;
 &lt;image&gt;7&lt;/image&gt;
 &lt;format&gt;256&lt;/format&gt;
&lt;/row&gt;
</t>
  </si>
  <si>
    <t xml:space="preserve">&lt;row id="58"&gt;
 &lt;name type="text"&gt;2010.01.01.&lt;/name&gt;
 &lt;key&gt;V:KLASIFIKATORI__VAL1&lt;/key&gt;
 &lt;level&gt;4&lt;/level&gt;
 &lt;image&gt;7&lt;/image&gt;
 &lt;format&gt;256&lt;/format&gt;
&lt;/row&gt;
</t>
  </si>
  <si>
    <t>9.5.1.4.</t>
  </si>
  <si>
    <t>9.5.1.5.</t>
  </si>
  <si>
    <t>9.5.1.6.</t>
  </si>
  <si>
    <t>9.5.1.7.</t>
  </si>
  <si>
    <t>9.5.1.8.</t>
  </si>
  <si>
    <t>9.5.1.9.</t>
  </si>
  <si>
    <t>9.5.2.1.</t>
  </si>
  <si>
    <t>9.5.2.9.</t>
  </si>
  <si>
    <t>Pārējās nodevas, ko uzliek pašvaldības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</si>
  <si>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</si>
  <si>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</si>
  <si>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</si>
  <si>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</si>
  <si>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</si>
  <si>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</si>
  <si>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12.3.9.0.</t>
  </si>
  <si>
    <t>Citi dažādi nenodokļu ieņēmumi</t>
  </si>
  <si>
    <t>12.3.9.2.</t>
  </si>
  <si>
    <t>Maksājumi par konkursa vai izsoles nolikumu</t>
  </si>
  <si>
    <t>12.3.9.9.</t>
  </si>
  <si>
    <t>Pārējie dažādi nenodokļu ieņēmumi, kas nav iepriekš klasificēti šajā klasifikācijā</t>
  </si>
  <si>
    <t>13.0.0.0.</t>
  </si>
  <si>
    <t>13.1.0.0.</t>
  </si>
  <si>
    <t>Ieņēmumi no ēku un būvju īpašuma pārdošanas</t>
  </si>
  <si>
    <t>13.2.0.0.</t>
  </si>
  <si>
    <t>Ieņēmumi no zemes, meža īpašuma pārdošanas</t>
  </si>
  <si>
    <t>13.2.1.0.</t>
  </si>
  <si>
    <t>Ieņēmumi no zemes īpašuma pārdošanas</t>
  </si>
  <si>
    <t>13.2.2.0.</t>
  </si>
  <si>
    <t>Ieņēmumi no meža īpašuma pārdošanas</t>
  </si>
  <si>
    <t>Ieņēmumu pārsniegums (+) vai deficīts (-)</t>
  </si>
  <si>
    <t>Finansēšana</t>
  </si>
  <si>
    <t>F20010000</t>
  </si>
  <si>
    <t>Naudas līdzekļi un noguldījumi (atlikuma izmaiņas)</t>
  </si>
  <si>
    <t>F21010000</t>
  </si>
  <si>
    <t>Naudas līdzekļi</t>
  </si>
  <si>
    <t>F21010000 AS</t>
  </si>
  <si>
    <t>21.3.5.0.</t>
  </si>
  <si>
    <t>Maksa par izglītības pakalpojumiem</t>
  </si>
  <si>
    <t>21.3.5.1.</t>
  </si>
  <si>
    <t>Mācību maksa</t>
  </si>
  <si>
    <t>21.3.5.2.</t>
  </si>
  <si>
    <t>Ieņēmumi no vecāku maksām</t>
  </si>
  <si>
    <t>21.3.5.9.</t>
  </si>
  <si>
    <t>Pārējie ieņēmumi par izglītības pakalpojumiem</t>
  </si>
  <si>
    <t>21.3.6.0.</t>
  </si>
  <si>
    <t>Ieņēmumi no lauksaimnieciskās darbības</t>
  </si>
  <si>
    <t>21.3.7.0.</t>
  </si>
  <si>
    <t>Ieņēmumi par dokumentu izsniegšanu un kancelejas pakalpojumiem</t>
  </si>
  <si>
    <t>21.3.7.1.</t>
  </si>
  <si>
    <t>Ieņēmumi par konsulārajiem pakalpojumiem</t>
  </si>
  <si>
    <t>21.3.7.2.</t>
  </si>
  <si>
    <t>Ieņēmumi no preču pavadzīmju realizācijas</t>
  </si>
  <si>
    <t>21.3.7.9.</t>
  </si>
  <si>
    <t>Ieņēmumi par pārējo dokumentu izsniegšanu un pārējiem kancelejas pakalpojumiem</t>
  </si>
  <si>
    <t>21.3.8.0.</t>
  </si>
  <si>
    <t>Ieņēmumi par nomu un īri</t>
  </si>
  <si>
    <t>21.3.8.1.</t>
  </si>
  <si>
    <t>21.3.8.2.</t>
  </si>
  <si>
    <t>Ieņēmumi par viesnīcu pakalpojumiem</t>
  </si>
  <si>
    <t>21.3.8.3.</t>
  </si>
  <si>
    <t>Ieņēmumi no kustamā īpašuma iznomāšanas</t>
  </si>
  <si>
    <t>21.3.8.4.</t>
  </si>
  <si>
    <t>Ieņēmumi par zemes nomu</t>
  </si>
  <si>
    <t>21.3.8.9.</t>
  </si>
  <si>
    <t>Pārējie ieņēmumi par nomu un īri</t>
  </si>
  <si>
    <t>21.3.9.0.</t>
  </si>
  <si>
    <t>21.3.9.1.</t>
  </si>
  <si>
    <t>Maksa par personu uzturēšanos sociālās aprūpes iestādēs</t>
  </si>
  <si>
    <t>21.3.9.2.</t>
  </si>
  <si>
    <t>Ieņēmumi no pacientu iemaksām</t>
  </si>
  <si>
    <t>21.3.9.3.</t>
  </si>
  <si>
    <t>Ieņēmumi par biļešu realizāciju</t>
  </si>
  <si>
    <t>21.3.9.4.</t>
  </si>
  <si>
    <t>Ieņēmumi par dzīvokļu un komunālajiem pakalpojumiem</t>
  </si>
  <si>
    <t>21.3.9.5.</t>
  </si>
  <si>
    <t>Ieņēmumi par projektu īstenošanu</t>
  </si>
  <si>
    <t>21.3.9.6.</t>
  </si>
  <si>
    <t>Ieņēmumi par zinātnes projektu īstenošanu</t>
  </si>
  <si>
    <t>21.3.9.7.</t>
  </si>
  <si>
    <t>21.3.9.9.</t>
  </si>
  <si>
    <t>Citi ieņēmumi par maksas pakalpojumiem</t>
  </si>
  <si>
    <t>21.4.0.0.</t>
  </si>
  <si>
    <t>Pārējie 21.3.0.0.grupā neklasificētie budžeta iestāžu ieņēmumi par budžeta iestāžu sniegtajiem maksas pakalpojumiem un citi pašu ieņēmumi</t>
  </si>
  <si>
    <t>21.4.1.0.</t>
  </si>
  <si>
    <t>Ieņēmumi no palīgražošanas un lauksaimniecības produkcijas ražošanas, pārdošanas un produkcijas pārvērtēšanas</t>
  </si>
  <si>
    <t>21.4.1.1.</t>
  </si>
  <si>
    <t>Ieņēmumi no palīgražošanas</t>
  </si>
  <si>
    <t>21.4.1.2.</t>
  </si>
  <si>
    <t>Ieņēmumi no lauksaimniecības produkcijas ražošanas un pārdošanas</t>
  </si>
  <si>
    <t>21.4.1.3.</t>
  </si>
  <si>
    <t>Ieņēmumi no lauksaimniecības produkcijas pārvērtēšanas</t>
  </si>
  <si>
    <t>21.4.2.0.</t>
  </si>
  <si>
    <t>Pārējie šajā klasifikācijā iepriekš neklasificētie ieņēmumi</t>
  </si>
  <si>
    <t>21.4.2.2.</t>
  </si>
  <si>
    <t>Ieņēmumi no vadošā partnera partneru grupas īstenotajiem Eiropas Savienības politiku instrumentu projektiem</t>
  </si>
  <si>
    <t>21.4.2.3.</t>
  </si>
  <si>
    <t>21.4.2.9.</t>
  </si>
  <si>
    <t>Pārējie iepriekš neklasificētie īpašiem mērķiem noteiktie ieņēmumi</t>
  </si>
  <si>
    <t>21.4.9.0.</t>
  </si>
  <si>
    <t>Citi iepriekš neklasificētie maksas pakalpojumi un pašu ieņēmumi</t>
  </si>
  <si>
    <t>21.4.9.1.</t>
  </si>
  <si>
    <t>Inventarizācijās konstatētie pārpalikumi</t>
  </si>
  <si>
    <t>21.4.9.2.</t>
  </si>
  <si>
    <t>Ieņēmumi no naturālā veidā saņemtajām materiālajām vērtībām</t>
  </si>
  <si>
    <t>21.4.9.9.</t>
  </si>
  <si>
    <t>Pārējie iepriekš neklasificētie pašu ieņēmumi</t>
  </si>
  <si>
    <t>18.0.0.0.</t>
  </si>
  <si>
    <t>VALSTS BUDŽETA TRANSFERTI</t>
  </si>
  <si>
    <t>18.6.0.0.</t>
  </si>
  <si>
    <t>18.6.1.0.</t>
  </si>
  <si>
    <t>18.6.2.0.</t>
  </si>
  <si>
    <t>18.6.3.0.</t>
  </si>
  <si>
    <t>18.6.4.0.</t>
  </si>
  <si>
    <t>10.700</t>
  </si>
  <si>
    <t>10.400</t>
  </si>
  <si>
    <t>Atbalsts ģimenēm ar bērniem</t>
  </si>
  <si>
    <t>04.500</t>
  </si>
  <si>
    <t>Transports</t>
  </si>
  <si>
    <t>04.100;04.700</t>
  </si>
  <si>
    <t>09.810;09.240</t>
  </si>
  <si>
    <t xml:space="preserve">    Atalgojums</t>
  </si>
  <si>
    <t>03.200;03.390</t>
  </si>
  <si>
    <t>Novada dome ar iestādēm, kopā</t>
  </si>
  <si>
    <t>10.120</t>
  </si>
  <si>
    <t>10.200</t>
  </si>
  <si>
    <t>Višķu sociālās aprūpes centrs</t>
  </si>
  <si>
    <t>Naujenes bērnu nams ar strukturvienību "Avotiņi"</t>
  </si>
  <si>
    <t>Pagastu pārvaldes,  kopā</t>
  </si>
  <si>
    <t>9.4.5.0.</t>
  </si>
  <si>
    <t>10.3.0.0.</t>
  </si>
  <si>
    <t>Soda sankcijas par vispārējiem nodokļu maksāšanas pārkāpumiem</t>
  </si>
  <si>
    <t>12.2.0.0.</t>
  </si>
  <si>
    <t>Nenodokļu ieņēmumi un ieņēmumi no zaudējumu atlīdzībām un kompensācijām</t>
  </si>
  <si>
    <t>12.3.1.0.</t>
  </si>
  <si>
    <t>21.3.4.0.</t>
  </si>
  <si>
    <t>Procentu ieņēmumi par maksas pakalpojumiem un citu pašu ieņēmumu ieguldījumiem depozītā vai kontu atlikumiem</t>
  </si>
  <si>
    <t xml:space="preserve">Klasifikācijas kods </t>
  </si>
  <si>
    <t>Parējā citur neklasificētā pašvaldību teritoriju un mājokļu apsaimniekošanas darbība</t>
  </si>
  <si>
    <t>Pirmsskolas izglītība</t>
  </si>
  <si>
    <t>Sociālo pakalpojumu centri  cilvēkiem ar īpašām vajadzībām</t>
  </si>
  <si>
    <t>Valsts nodeva par civilstāvokļa aktu reġistrēšanu, grozīšanu un papildināšanu</t>
  </si>
  <si>
    <t>Daugavpils novada pašvaldības precizētais 2009.gada pamatbudžets</t>
  </si>
  <si>
    <t>8.9.9.0.</t>
  </si>
  <si>
    <t>9.4.3.0.</t>
  </si>
  <si>
    <t>Valsts nodeva par uzvārda, vārda un tautības ieraksta maiņu</t>
  </si>
  <si>
    <t>10.500</t>
  </si>
  <si>
    <t>Atbalsts bezdarba gadījumā</t>
  </si>
  <si>
    <t>Precizētais budžets</t>
  </si>
  <si>
    <t>Konsolidācija</t>
  </si>
  <si>
    <t>Parējie iepriekš neklasificētie finanšu ieņēmumi</t>
  </si>
  <si>
    <t>Ieņēmumi no privatizācijas</t>
  </si>
  <si>
    <t>Ugunsdzēsības dienesti</t>
  </si>
  <si>
    <t>Visparēja ekonomiskā un komerciālā darbība</t>
  </si>
  <si>
    <t>Parējie citur neklasificētie izglītības pakalpojumi(norēķini)</t>
  </si>
  <si>
    <t>Pārējais atbalsts  sociāli atstumtām personām</t>
  </si>
  <si>
    <t>Sociālās palīdzības dienesti</t>
  </si>
  <si>
    <t>Pensijas un sociālie pabalsti</t>
  </si>
  <si>
    <t>08.400</t>
  </si>
  <si>
    <t>Reliģisko organizāciju un citu biedrību un nodibinājumu pakalpojumi</t>
  </si>
  <si>
    <t>05.400</t>
  </si>
  <si>
    <t>Bioloģiskās daudzveidības un ainavas aizsardzība</t>
  </si>
  <si>
    <t>04.900</t>
  </si>
  <si>
    <t>Pārējā citur neklasificēta ekonomiska darbībā</t>
  </si>
  <si>
    <t>21.1.9.2.</t>
  </si>
  <si>
    <t>4.2.</t>
  </si>
  <si>
    <t>10.600</t>
  </si>
  <si>
    <t>Mājokļu atbalsts</t>
  </si>
  <si>
    <t>9.4.6.0.</t>
  </si>
  <si>
    <t>Valsts nodeva par speciālu atļauju (licenču)izsniegšanu</t>
  </si>
  <si>
    <t>1.pielikums                                     Daugavpils novada domes 2009.gada 29.decembra saistosajiem noteikumiem Nr.15 (protokols Nr.18.,115.&amp; lēmums Nr.1765)</t>
  </si>
  <si>
    <t>Daugavpils novada domes priekšsēdētājas vietnieks                                             V.Kalāns</t>
  </si>
  <si>
    <t>Budzeta iestādes ieņēmumi no ārvalstu finanšu palīdzības</t>
  </si>
  <si>
    <t>Ieņēmumi no citu valstu finanšu palīdzības programmu īstenošanai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</si>
</sst>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.&quot;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2" fontId="20" fillId="20" borderId="0" applyBorder="0" applyProtection="0">
      <alignment/>
    </xf>
    <xf numFmtId="0" fontId="2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3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NumberFormat="1" applyFont="1" applyFill="1" applyAlignment="1">
      <alignment/>
    </xf>
    <xf numFmtId="0" fontId="28" fillId="0" borderId="0" xfId="73" applyFont="1" applyFill="1" applyBorder="1" applyAlignment="1">
      <alignment horizontal="left"/>
      <protection/>
    </xf>
    <xf numFmtId="0" fontId="24" fillId="0" borderId="0" xfId="73" applyFont="1" applyFill="1" applyBorder="1" applyAlignment="1">
      <alignment/>
      <protection/>
    </xf>
    <xf numFmtId="0" fontId="23" fillId="0" borderId="0" xfId="79" applyFont="1" applyFill="1" applyProtection="1">
      <alignment/>
      <protection locked="0"/>
    </xf>
    <xf numFmtId="0" fontId="23" fillId="0" borderId="0" xfId="79" applyFont="1" applyFill="1">
      <alignment/>
      <protection/>
    </xf>
    <xf numFmtId="0" fontId="23" fillId="0" borderId="0" xfId="0" applyNumberFormat="1" applyFont="1" applyFill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7" fillId="0" borderId="0" xfId="73" applyFont="1" applyFill="1" applyAlignment="1">
      <alignment/>
      <protection/>
    </xf>
    <xf numFmtId="49" fontId="23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5" fillId="0" borderId="0" xfId="73" applyFont="1" applyFill="1" applyBorder="1" applyAlignment="1">
      <alignment vertical="center" wrapText="1"/>
      <protection/>
    </xf>
    <xf numFmtId="0" fontId="25" fillId="0" borderId="0" xfId="73" applyFont="1" applyFill="1" applyBorder="1" applyAlignment="1">
      <alignment/>
      <protection/>
    </xf>
    <xf numFmtId="0" fontId="26" fillId="0" borderId="10" xfId="0" applyNumberFormat="1" applyFont="1" applyFill="1" applyBorder="1" applyAlignment="1">
      <alignment horizontal="left" vertical="center" wrapText="1" indent="2"/>
    </xf>
    <xf numFmtId="3" fontId="26" fillId="0" borderId="10" xfId="0" applyNumberFormat="1" applyFont="1" applyFill="1" applyBorder="1" applyAlignment="1">
      <alignment horizontal="right" vertical="center"/>
    </xf>
    <xf numFmtId="0" fontId="25" fillId="0" borderId="10" xfId="0" applyNumberFormat="1" applyFont="1" applyFill="1" applyBorder="1" applyAlignment="1">
      <alignment horizontal="left" vertical="center" wrapText="1" indent="4"/>
    </xf>
    <xf numFmtId="3" fontId="25" fillId="0" borderId="10" xfId="0" applyNumberFormat="1" applyFont="1" applyFill="1" applyBorder="1" applyAlignment="1">
      <alignment horizontal="right" vertical="center"/>
    </xf>
    <xf numFmtId="0" fontId="25" fillId="0" borderId="10" xfId="0" applyNumberFormat="1" applyFont="1" applyFill="1" applyBorder="1" applyAlignment="1">
      <alignment horizontal="left" vertical="center" wrapText="1" indent="5"/>
    </xf>
    <xf numFmtId="0" fontId="25" fillId="0" borderId="10" xfId="0" applyNumberFormat="1" applyFont="1" applyFill="1" applyBorder="1" applyAlignment="1">
      <alignment horizontal="left" vertical="center" wrapText="1" indent="6"/>
    </xf>
    <xf numFmtId="0" fontId="26" fillId="0" borderId="10" xfId="0" applyNumberFormat="1" applyFont="1" applyFill="1" applyBorder="1" applyAlignment="1">
      <alignment horizontal="left" vertical="center" wrapText="1" indent="3"/>
    </xf>
    <xf numFmtId="0" fontId="25" fillId="0" borderId="10" xfId="0" applyNumberFormat="1" applyFont="1" applyFill="1" applyBorder="1" applyAlignment="1">
      <alignment horizontal="left" vertical="center" wrapText="1" indent="2"/>
    </xf>
    <xf numFmtId="0" fontId="25" fillId="0" borderId="10" xfId="0" applyNumberFormat="1" applyFont="1" applyFill="1" applyBorder="1" applyAlignment="1">
      <alignment horizontal="left" vertical="center" wrapText="1" indent="3"/>
    </xf>
    <xf numFmtId="49" fontId="26" fillId="0" borderId="10" xfId="0" applyNumberFormat="1" applyFont="1" applyFill="1" applyBorder="1" applyAlignment="1">
      <alignment horizontal="left" vertical="center" wrapText="1" indent="1"/>
    </xf>
    <xf numFmtId="49" fontId="25" fillId="0" borderId="10" xfId="0" applyNumberFormat="1" applyFont="1" applyFill="1" applyBorder="1" applyAlignment="1">
      <alignment horizontal="left" vertical="center" wrapText="1" indent="2"/>
    </xf>
    <xf numFmtId="0" fontId="26" fillId="0" borderId="10" xfId="0" applyNumberFormat="1" applyFont="1" applyFill="1" applyBorder="1" applyAlignment="1">
      <alignment horizontal="left" vertical="center" wrapText="1" indent="4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vertical="center" wrapText="1"/>
    </xf>
    <xf numFmtId="49" fontId="26" fillId="0" borderId="10" xfId="72" applyNumberFormat="1" applyFont="1" applyFill="1" applyBorder="1" applyAlignment="1">
      <alignment horizontal="left" vertical="center" wrapText="1" indent="1"/>
      <protection/>
    </xf>
    <xf numFmtId="3" fontId="26" fillId="0" borderId="10" xfId="72" applyNumberFormat="1" applyFont="1" applyFill="1" applyBorder="1" applyAlignment="1">
      <alignment horizontal="right" vertical="center"/>
      <protection/>
    </xf>
    <xf numFmtId="49" fontId="25" fillId="0" borderId="10" xfId="72" applyNumberFormat="1" applyFont="1" applyFill="1" applyBorder="1" applyAlignment="1">
      <alignment horizontal="left" vertical="center" wrapText="1" indent="2"/>
      <protection/>
    </xf>
    <xf numFmtId="0" fontId="25" fillId="0" borderId="10" xfId="72" applyFont="1" applyFill="1" applyBorder="1" applyAlignment="1">
      <alignment horizontal="left" wrapText="1" indent="3"/>
      <protection/>
    </xf>
    <xf numFmtId="49" fontId="26" fillId="0" borderId="10" xfId="72" applyNumberFormat="1" applyFont="1" applyFill="1" applyBorder="1" applyAlignment="1">
      <alignment horizontal="left" vertical="center" indent="1"/>
      <protection/>
    </xf>
    <xf numFmtId="0" fontId="25" fillId="0" borderId="11" xfId="0" applyNumberFormat="1" applyFont="1" applyFill="1" applyBorder="1" applyAlignment="1">
      <alignment horizontal="left" vertical="center" wrapText="1" indent="2"/>
    </xf>
    <xf numFmtId="3" fontId="25" fillId="0" borderId="10" xfId="72" applyNumberFormat="1" applyFont="1" applyFill="1" applyBorder="1" applyAlignment="1">
      <alignment horizontal="right" vertical="center"/>
      <protection/>
    </xf>
    <xf numFmtId="3" fontId="25" fillId="0" borderId="10" xfId="72" applyNumberFormat="1" applyFont="1" applyFill="1" applyBorder="1" applyAlignment="1">
      <alignment horizontal="right" vertical="center" wrapText="1"/>
      <protection/>
    </xf>
    <xf numFmtId="49" fontId="26" fillId="0" borderId="10" xfId="72" applyNumberFormat="1" applyFont="1" applyFill="1" applyBorder="1" applyAlignment="1">
      <alignment horizontal="left" vertical="center"/>
      <protection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 inden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 indent="2"/>
    </xf>
    <xf numFmtId="0" fontId="26" fillId="0" borderId="10" xfId="0" applyNumberFormat="1" applyFont="1" applyFill="1" applyBorder="1" applyAlignment="1">
      <alignment vertical="center" wrapText="1"/>
    </xf>
    <xf numFmtId="49" fontId="25" fillId="0" borderId="12" xfId="72" applyNumberFormat="1" applyFont="1" applyFill="1" applyBorder="1" applyAlignment="1">
      <alignment horizontal="left" vertical="center" wrapText="1" indent="2"/>
      <protection/>
    </xf>
    <xf numFmtId="3" fontId="25" fillId="0" borderId="12" xfId="0" applyNumberFormat="1" applyFont="1" applyFill="1" applyBorder="1" applyAlignment="1">
      <alignment horizontal="right" vertical="center"/>
    </xf>
    <xf numFmtId="3" fontId="25" fillId="0" borderId="12" xfId="72" applyNumberFormat="1" applyFont="1" applyFill="1" applyBorder="1" applyAlignment="1">
      <alignment horizontal="right" vertical="center"/>
      <protection/>
    </xf>
    <xf numFmtId="49" fontId="25" fillId="0" borderId="0" xfId="72" applyNumberFormat="1" applyFont="1" applyFill="1" applyBorder="1" applyAlignment="1">
      <alignment horizontal="left" vertical="center" wrapText="1" indent="2"/>
      <protection/>
    </xf>
    <xf numFmtId="3" fontId="25" fillId="0" borderId="0" xfId="0" applyNumberFormat="1" applyFont="1" applyFill="1" applyBorder="1" applyAlignment="1">
      <alignment horizontal="right" vertical="center"/>
    </xf>
    <xf numFmtId="3" fontId="25" fillId="0" borderId="0" xfId="72" applyNumberFormat="1" applyFont="1" applyFill="1" applyBorder="1" applyAlignment="1">
      <alignment horizontal="right" vertical="center"/>
      <protection/>
    </xf>
    <xf numFmtId="0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NumberFormat="1" applyFont="1" applyFill="1" applyAlignment="1">
      <alignment vertical="center"/>
    </xf>
    <xf numFmtId="0" fontId="25" fillId="0" borderId="10" xfId="0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vertical="center" wrapText="1"/>
    </xf>
    <xf numFmtId="0" fontId="26" fillId="0" borderId="10" xfId="72" applyFont="1" applyFill="1" applyBorder="1" applyAlignment="1">
      <alignment vertical="center"/>
      <protection/>
    </xf>
    <xf numFmtId="0" fontId="25" fillId="0" borderId="10" xfId="72" applyNumberFormat="1" applyFont="1" applyFill="1" applyBorder="1" applyAlignment="1">
      <alignment vertical="center"/>
      <protection/>
    </xf>
    <xf numFmtId="0" fontId="26" fillId="0" borderId="10" xfId="72" applyNumberFormat="1" applyFont="1" applyFill="1" applyBorder="1" applyAlignment="1">
      <alignment vertical="center"/>
      <protection/>
    </xf>
    <xf numFmtId="0" fontId="25" fillId="0" borderId="12" xfId="72" applyFont="1" applyFill="1" applyBorder="1" applyAlignment="1">
      <alignment vertical="center"/>
      <protection/>
    </xf>
    <xf numFmtId="0" fontId="25" fillId="0" borderId="10" xfId="72" applyFont="1" applyFill="1" applyBorder="1" applyAlignment="1">
      <alignment vertical="center"/>
      <protection/>
    </xf>
    <xf numFmtId="0" fontId="25" fillId="0" borderId="0" xfId="72" applyFont="1" applyFill="1" applyBorder="1" applyAlignment="1">
      <alignment vertical="center"/>
      <protection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 wrapText="1"/>
    </xf>
    <xf numFmtId="0" fontId="28" fillId="0" borderId="0" xfId="73" applyFont="1" applyFill="1" applyBorder="1" applyAlignment="1">
      <alignment vertical="center"/>
      <protection/>
    </xf>
    <xf numFmtId="0" fontId="24" fillId="0" borderId="0" xfId="73" applyFont="1" applyFill="1" applyBorder="1" applyAlignment="1">
      <alignment vertical="center"/>
      <protection/>
    </xf>
    <xf numFmtId="0" fontId="23" fillId="0" borderId="0" xfId="73" applyFont="1" applyFill="1" applyBorder="1" applyAlignment="1">
      <alignment vertical="center"/>
      <protection/>
    </xf>
    <xf numFmtId="0" fontId="29" fillId="0" borderId="1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 vertical="top" wrapText="1"/>
    </xf>
    <xf numFmtId="0" fontId="30" fillId="0" borderId="0" xfId="0" applyNumberFormat="1" applyFont="1" applyFill="1" applyAlignment="1">
      <alignment vertical="center" wrapText="1"/>
    </xf>
    <xf numFmtId="0" fontId="23" fillId="0" borderId="0" xfId="72" applyFont="1" applyFill="1" applyBorder="1" applyAlignment="1">
      <alignment horizontal="left" vertical="center" wrapText="1"/>
      <protection/>
    </xf>
    <xf numFmtId="0" fontId="31" fillId="0" borderId="0" xfId="0" applyFont="1" applyAlignment="1">
      <alignment horizontal="left" vertical="center"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1 2" xfId="60"/>
    <cellStyle name="Normal 12" xfId="61"/>
    <cellStyle name="Normal 12 2" xfId="62"/>
    <cellStyle name="Normal 13" xfId="63"/>
    <cellStyle name="Normal 13 2" xfId="64"/>
    <cellStyle name="Normal 14" xfId="65"/>
    <cellStyle name="Normal 14 2" xfId="66"/>
    <cellStyle name="Normal 15" xfId="67"/>
    <cellStyle name="Normal 15 2" xfId="68"/>
    <cellStyle name="Normal 16" xfId="69"/>
    <cellStyle name="Normal 16 2" xfId="70"/>
    <cellStyle name="Normal 18" xfId="71"/>
    <cellStyle name="Normal 2" xfId="72"/>
    <cellStyle name="Normal 2 2" xfId="73"/>
    <cellStyle name="Normal 20" xfId="74"/>
    <cellStyle name="Normal 20 2" xfId="75"/>
    <cellStyle name="Normal 21" xfId="76"/>
    <cellStyle name="Normal 21 2" xfId="77"/>
    <cellStyle name="Normal 5" xfId="78"/>
    <cellStyle name="Normal 5 2" xfId="79"/>
    <cellStyle name="Normal 8" xfId="80"/>
    <cellStyle name="Normal 8 2" xfId="81"/>
    <cellStyle name="Normal 9" xfId="82"/>
    <cellStyle name="Normal 9 2" xfId="83"/>
    <cellStyle name="Note" xfId="84"/>
    <cellStyle name="Output" xfId="85"/>
    <cellStyle name="Percent" xfId="86"/>
    <cellStyle name="Style 1" xfId="87"/>
    <cellStyle name="Title" xfId="88"/>
    <cellStyle name="Total" xfId="89"/>
    <cellStyle name="V?st.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0</xdr:rowOff>
    </xdr:from>
    <xdr:to>
      <xdr:col>1</xdr:col>
      <xdr:colOff>3305175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2295525" y="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97"/>
  <sheetViews>
    <sheetView showGridLines="0" tabSelected="1" view="pageBreakPreview" zoomScaleNormal="80" zoomScaleSheetLayoutView="100" zoomScalePageLayoutView="0" workbookViewId="0" topLeftCell="A1">
      <pane xSplit="3" ySplit="7" topLeftCell="D8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85" sqref="B85"/>
    </sheetView>
  </sheetViews>
  <sheetFormatPr defaultColWidth="9.140625" defaultRowHeight="12.75"/>
  <cols>
    <col min="1" max="1" width="13.00390625" style="63" customWidth="1"/>
    <col min="2" max="2" width="52.00390625" style="9" customWidth="1"/>
    <col min="3" max="3" width="11.421875" style="9" customWidth="1"/>
    <col min="4" max="4" width="12.00390625" style="9" customWidth="1"/>
    <col min="5" max="5" width="11.00390625" style="9" customWidth="1"/>
    <col min="6" max="6" width="12.421875" style="9" customWidth="1"/>
    <col min="7" max="7" width="9.140625" style="4" hidden="1" customWidth="1"/>
    <col min="8" max="21" width="9.140625" style="1" hidden="1" customWidth="1"/>
    <col min="22" max="22" width="9.421875" style="1" hidden="1" customWidth="1"/>
    <col min="23" max="28" width="9.140625" style="1" hidden="1" customWidth="1"/>
    <col min="29" max="29" width="10.140625" style="1" hidden="1" customWidth="1"/>
    <col min="30" max="41" width="9.140625" style="1" hidden="1" customWidth="1"/>
    <col min="42" max="42" width="4.421875" style="1" hidden="1" customWidth="1"/>
    <col min="43" max="45" width="8.7109375" style="1" hidden="1" customWidth="1"/>
    <col min="46" max="73" width="9.140625" style="1" hidden="1" customWidth="1"/>
    <col min="74" max="16384" width="9.140625" style="1" customWidth="1"/>
  </cols>
  <sheetData>
    <row r="1" ht="58.5" customHeight="1"/>
    <row r="2" spans="5:6" ht="27.75" customHeight="1" hidden="1">
      <c r="E2" s="81"/>
      <c r="F2" s="81"/>
    </row>
    <row r="3" spans="5:7" ht="76.5" customHeight="1">
      <c r="E3" s="81" t="s">
        <v>606</v>
      </c>
      <c r="F3" s="81"/>
      <c r="G3" s="1"/>
    </row>
    <row r="4" spans="1:7" s="3" customFormat="1" ht="18.75">
      <c r="A4" s="80" t="s">
        <v>578</v>
      </c>
      <c r="B4" s="80"/>
      <c r="C4" s="80"/>
      <c r="D4" s="80"/>
      <c r="E4" s="80"/>
      <c r="F4" s="80"/>
      <c r="G4" s="2"/>
    </row>
    <row r="5" spans="1:6" ht="15.75">
      <c r="A5" s="15"/>
      <c r="B5" s="16"/>
      <c r="C5" s="16"/>
      <c r="D5" s="16"/>
      <c r="E5" s="16"/>
      <c r="F5" s="16"/>
    </row>
    <row r="6" spans="1:23" ht="44.25" customHeight="1">
      <c r="A6" s="40" t="s">
        <v>573</v>
      </c>
      <c r="B6" s="17" t="s">
        <v>109</v>
      </c>
      <c r="C6" s="17" t="s">
        <v>584</v>
      </c>
      <c r="D6" s="17" t="s">
        <v>585</v>
      </c>
      <c r="E6" s="17" t="s">
        <v>564</v>
      </c>
      <c r="F6" s="17" t="s">
        <v>559</v>
      </c>
      <c r="W6" s="1">
        <v>1</v>
      </c>
    </row>
    <row r="7" spans="1:23" ht="15.75">
      <c r="A7" s="64" t="s">
        <v>291</v>
      </c>
      <c r="B7" s="17" t="s">
        <v>292</v>
      </c>
      <c r="C7" s="18">
        <v>1</v>
      </c>
      <c r="D7" s="18">
        <v>2</v>
      </c>
      <c r="E7" s="17">
        <v>3</v>
      </c>
      <c r="F7" s="17">
        <v>4</v>
      </c>
      <c r="W7" s="1">
        <v>2</v>
      </c>
    </row>
    <row r="8" spans="1:30" ht="15.75">
      <c r="A8" s="65" t="s">
        <v>59</v>
      </c>
      <c r="B8" s="50" t="s">
        <v>293</v>
      </c>
      <c r="C8" s="28">
        <f>C9+C27+C82+C80+C122</f>
        <v>14629202</v>
      </c>
      <c r="D8" s="28">
        <f>D9+D27+D82+D122</f>
        <v>-4022175</v>
      </c>
      <c r="E8" s="28">
        <f>E9+E27+E82+E122</f>
        <v>11876669</v>
      </c>
      <c r="F8" s="28">
        <f>F9+F27+F82+F80+F122</f>
        <v>6774708</v>
      </c>
      <c r="W8" s="1">
        <v>3</v>
      </c>
      <c r="Y8" s="14" t="s">
        <v>59</v>
      </c>
      <c r="Z8" s="14" t="s">
        <v>141</v>
      </c>
      <c r="AA8" s="14" t="s">
        <v>84</v>
      </c>
      <c r="AB8" s="14" t="s">
        <v>142</v>
      </c>
      <c r="AC8" s="14" t="s">
        <v>143</v>
      </c>
      <c r="AD8" s="1" t="e">
        <f>AD9+AD27+AD82+#REF!+AD122+#REF!+#REF!</f>
        <v>#REF!</v>
      </c>
    </row>
    <row r="9" spans="1:30" ht="15.75">
      <c r="A9" s="65" t="s">
        <v>60</v>
      </c>
      <c r="B9" s="51" t="s">
        <v>294</v>
      </c>
      <c r="C9" s="28">
        <f>C10+C16</f>
        <v>3856507</v>
      </c>
      <c r="D9" s="28">
        <f>D10+D16</f>
        <v>0</v>
      </c>
      <c r="E9" s="28">
        <f>E10+E16</f>
        <v>2384628</v>
      </c>
      <c r="F9" s="28">
        <f>F10+F16</f>
        <v>1471879</v>
      </c>
      <c r="W9" s="1">
        <v>4</v>
      </c>
      <c r="Y9" s="14" t="s">
        <v>60</v>
      </c>
      <c r="Z9" s="14" t="s">
        <v>141</v>
      </c>
      <c r="AA9" s="14" t="s">
        <v>59</v>
      </c>
      <c r="AB9" s="14" t="s">
        <v>142</v>
      </c>
      <c r="AC9" s="14" t="s">
        <v>143</v>
      </c>
      <c r="AD9" s="1" t="e">
        <f>AD10+#REF!+AD16+#REF!+#REF!</f>
        <v>#REF!</v>
      </c>
    </row>
    <row r="10" spans="1:30" ht="15.75">
      <c r="A10" s="65" t="s">
        <v>295</v>
      </c>
      <c r="B10" s="27" t="s">
        <v>296</v>
      </c>
      <c r="C10" s="28">
        <f aca="true" t="shared" si="0" ref="C10:F12">C11</f>
        <v>3450282</v>
      </c>
      <c r="D10" s="28">
        <f t="shared" si="0"/>
        <v>0</v>
      </c>
      <c r="E10" s="28">
        <f t="shared" si="0"/>
        <v>1978403</v>
      </c>
      <c r="F10" s="28">
        <f t="shared" si="0"/>
        <v>1471879</v>
      </c>
      <c r="W10" s="1">
        <v>5</v>
      </c>
      <c r="Y10" s="14" t="s">
        <v>295</v>
      </c>
      <c r="Z10" s="14" t="s">
        <v>141</v>
      </c>
      <c r="AA10" s="14" t="s">
        <v>60</v>
      </c>
      <c r="AB10" s="14" t="s">
        <v>142</v>
      </c>
      <c r="AC10" s="14" t="s">
        <v>143</v>
      </c>
      <c r="AD10" s="1" t="e">
        <f>AD11+#REF!</f>
        <v>#REF!</v>
      </c>
    </row>
    <row r="11" spans="1:30" ht="15.75">
      <c r="A11" s="65" t="s">
        <v>61</v>
      </c>
      <c r="B11" s="33" t="s">
        <v>298</v>
      </c>
      <c r="C11" s="28">
        <f t="shared" si="0"/>
        <v>3450282</v>
      </c>
      <c r="D11" s="28">
        <f t="shared" si="0"/>
        <v>0</v>
      </c>
      <c r="E11" s="28">
        <f t="shared" si="0"/>
        <v>1978403</v>
      </c>
      <c r="F11" s="28">
        <f t="shared" si="0"/>
        <v>1471879</v>
      </c>
      <c r="W11" s="1">
        <v>6</v>
      </c>
      <c r="Y11" s="14" t="s">
        <v>61</v>
      </c>
      <c r="Z11" s="14" t="s">
        <v>141</v>
      </c>
      <c r="AA11" s="14" t="s">
        <v>295</v>
      </c>
      <c r="AB11" s="14" t="s">
        <v>142</v>
      </c>
      <c r="AC11" s="14" t="s">
        <v>143</v>
      </c>
      <c r="AD11" s="1" t="e">
        <f>AD12</f>
        <v>#REF!</v>
      </c>
    </row>
    <row r="12" spans="1:30" ht="15.75">
      <c r="A12" s="64" t="s">
        <v>297</v>
      </c>
      <c r="B12" s="29" t="s">
        <v>298</v>
      </c>
      <c r="C12" s="30">
        <f t="shared" si="0"/>
        <v>3450282</v>
      </c>
      <c r="D12" s="30">
        <f t="shared" si="0"/>
        <v>0</v>
      </c>
      <c r="E12" s="30">
        <f t="shared" si="0"/>
        <v>1978403</v>
      </c>
      <c r="F12" s="30">
        <f t="shared" si="0"/>
        <v>1471879</v>
      </c>
      <c r="W12" s="1">
        <v>7</v>
      </c>
      <c r="Y12" s="14" t="s">
        <v>297</v>
      </c>
      <c r="Z12" s="14" t="s">
        <v>141</v>
      </c>
      <c r="AA12" s="14" t="s">
        <v>61</v>
      </c>
      <c r="AB12" s="14" t="s">
        <v>142</v>
      </c>
      <c r="AC12" s="14" t="s">
        <v>143</v>
      </c>
      <c r="AD12" s="1" t="e">
        <f>AD13+#REF!</f>
        <v>#REF!</v>
      </c>
    </row>
    <row r="13" spans="1:30" ht="15.75">
      <c r="A13" s="64" t="s">
        <v>299</v>
      </c>
      <c r="B13" s="31" t="s">
        <v>300</v>
      </c>
      <c r="C13" s="30">
        <f>C14+C15</f>
        <v>3450282</v>
      </c>
      <c r="D13" s="30">
        <f>D14+D15</f>
        <v>0</v>
      </c>
      <c r="E13" s="30">
        <f>E14+E15</f>
        <v>1978403</v>
      </c>
      <c r="F13" s="30">
        <f>F14+F15</f>
        <v>1471879</v>
      </c>
      <c r="W13" s="1">
        <v>8</v>
      </c>
      <c r="Y13" s="14" t="s">
        <v>299</v>
      </c>
      <c r="Z13" s="14" t="s">
        <v>141</v>
      </c>
      <c r="AA13" s="14" t="s">
        <v>297</v>
      </c>
      <c r="AB13" s="14" t="s">
        <v>142</v>
      </c>
      <c r="AC13" s="14" t="s">
        <v>143</v>
      </c>
      <c r="AD13" s="1" t="e">
        <f>AD14+AD15+#REF!+#REF!</f>
        <v>#REF!</v>
      </c>
    </row>
    <row r="14" spans="1:29" ht="45">
      <c r="A14" s="64" t="s">
        <v>301</v>
      </c>
      <c r="B14" s="32" t="s">
        <v>62</v>
      </c>
      <c r="C14" s="30">
        <f>SUM(E14:F14)</f>
        <v>0</v>
      </c>
      <c r="D14" s="30"/>
      <c r="E14" s="30"/>
      <c r="F14" s="30"/>
      <c r="W14" s="1">
        <v>9</v>
      </c>
      <c r="Y14" s="14" t="s">
        <v>301</v>
      </c>
      <c r="Z14" s="14" t="s">
        <v>141</v>
      </c>
      <c r="AA14" s="14" t="s">
        <v>299</v>
      </c>
      <c r="AB14" s="14" t="s">
        <v>144</v>
      </c>
      <c r="AC14" s="14" t="s">
        <v>143</v>
      </c>
    </row>
    <row r="15" spans="1:29" ht="45">
      <c r="A15" s="64" t="s">
        <v>302</v>
      </c>
      <c r="B15" s="32" t="s">
        <v>63</v>
      </c>
      <c r="C15" s="30">
        <f>SUM(E15:F15)</f>
        <v>3450282</v>
      </c>
      <c r="D15" s="30"/>
      <c r="E15" s="30">
        <v>1978403</v>
      </c>
      <c r="F15" s="30">
        <v>1471879</v>
      </c>
      <c r="W15" s="1">
        <v>10</v>
      </c>
      <c r="Y15" s="14" t="s">
        <v>302</v>
      </c>
      <c r="Z15" s="14" t="s">
        <v>141</v>
      </c>
      <c r="AA15" s="14" t="s">
        <v>299</v>
      </c>
      <c r="AB15" s="14" t="s">
        <v>144</v>
      </c>
      <c r="AC15" s="14" t="s">
        <v>143</v>
      </c>
    </row>
    <row r="16" spans="1:30" ht="15.75">
      <c r="A16" s="65" t="s">
        <v>66</v>
      </c>
      <c r="B16" s="27" t="s">
        <v>67</v>
      </c>
      <c r="C16" s="28">
        <f>C17</f>
        <v>406225</v>
      </c>
      <c r="D16" s="28">
        <f>D17</f>
        <v>0</v>
      </c>
      <c r="E16" s="28">
        <f>E17</f>
        <v>406225</v>
      </c>
      <c r="F16" s="28">
        <f>F17</f>
        <v>0</v>
      </c>
      <c r="W16" s="1">
        <v>34</v>
      </c>
      <c r="Y16" s="14" t="s">
        <v>66</v>
      </c>
      <c r="Z16" s="14" t="s">
        <v>141</v>
      </c>
      <c r="AA16" s="14" t="s">
        <v>60</v>
      </c>
      <c r="AB16" s="14" t="s">
        <v>142</v>
      </c>
      <c r="AC16" s="14" t="s">
        <v>143</v>
      </c>
      <c r="AD16" s="1">
        <f>AD17</f>
        <v>0</v>
      </c>
    </row>
    <row r="17" spans="1:30" ht="15.75">
      <c r="A17" s="65" t="s">
        <v>303</v>
      </c>
      <c r="B17" s="33" t="s">
        <v>304</v>
      </c>
      <c r="C17" s="28">
        <f>C18+C25+C26</f>
        <v>406225</v>
      </c>
      <c r="D17" s="28">
        <f>D18+D25+D26</f>
        <v>0</v>
      </c>
      <c r="E17" s="28">
        <f>E18+E25+E26</f>
        <v>406225</v>
      </c>
      <c r="F17" s="28">
        <f>F18+F25+F26</f>
        <v>0</v>
      </c>
      <c r="W17" s="1">
        <v>35</v>
      </c>
      <c r="Y17" s="14" t="s">
        <v>303</v>
      </c>
      <c r="Z17" s="14" t="s">
        <v>141</v>
      </c>
      <c r="AA17" s="14" t="s">
        <v>66</v>
      </c>
      <c r="AB17" s="14" t="s">
        <v>142</v>
      </c>
      <c r="AC17" s="14" t="s">
        <v>143</v>
      </c>
      <c r="AD17" s="1">
        <f>AD18+AD25+AD26</f>
        <v>0</v>
      </c>
    </row>
    <row r="18" spans="1:30" ht="15.75">
      <c r="A18" s="64" t="s">
        <v>305</v>
      </c>
      <c r="B18" s="29" t="s">
        <v>306</v>
      </c>
      <c r="C18" s="30">
        <f>C19+C22</f>
        <v>406215</v>
      </c>
      <c r="D18" s="30">
        <f>D19+D22</f>
        <v>0</v>
      </c>
      <c r="E18" s="30">
        <f>E19+E22</f>
        <v>406215</v>
      </c>
      <c r="F18" s="30">
        <f>F19+F22</f>
        <v>0</v>
      </c>
      <c r="W18" s="1">
        <v>36</v>
      </c>
      <c r="Y18" s="14" t="s">
        <v>305</v>
      </c>
      <c r="Z18" s="14" t="s">
        <v>141</v>
      </c>
      <c r="AA18" s="14" t="s">
        <v>303</v>
      </c>
      <c r="AB18" s="14" t="s">
        <v>142</v>
      </c>
      <c r="AC18" s="14" t="s">
        <v>143</v>
      </c>
      <c r="AD18" s="1">
        <f>AD19+AD22</f>
        <v>0</v>
      </c>
    </row>
    <row r="19" spans="1:30" ht="15.75">
      <c r="A19" s="64" t="s">
        <v>307</v>
      </c>
      <c r="B19" s="31" t="s">
        <v>308</v>
      </c>
      <c r="C19" s="30">
        <f>C20+C21</f>
        <v>354264</v>
      </c>
      <c r="D19" s="30">
        <f>D20+D21</f>
        <v>0</v>
      </c>
      <c r="E19" s="30">
        <f>E20+E21</f>
        <v>354264</v>
      </c>
      <c r="F19" s="30">
        <f>F20+F21</f>
        <v>0</v>
      </c>
      <c r="W19" s="1">
        <v>37</v>
      </c>
      <c r="Y19" s="14" t="s">
        <v>307</v>
      </c>
      <c r="Z19" s="14" t="s">
        <v>141</v>
      </c>
      <c r="AA19" s="14" t="s">
        <v>305</v>
      </c>
      <c r="AB19" s="14" t="s">
        <v>142</v>
      </c>
      <c r="AC19" s="14" t="s">
        <v>143</v>
      </c>
      <c r="AD19" s="1">
        <f>AD20+AD21</f>
        <v>0</v>
      </c>
    </row>
    <row r="20" spans="1:29" ht="30">
      <c r="A20" s="64" t="s">
        <v>309</v>
      </c>
      <c r="B20" s="32" t="s">
        <v>310</v>
      </c>
      <c r="C20" s="30">
        <f>SUM(E20:F20)</f>
        <v>326843</v>
      </c>
      <c r="D20" s="30"/>
      <c r="E20" s="30">
        <v>326843</v>
      </c>
      <c r="F20" s="30"/>
      <c r="W20" s="1">
        <v>38</v>
      </c>
      <c r="Y20" s="14" t="s">
        <v>309</v>
      </c>
      <c r="Z20" s="14" t="s">
        <v>141</v>
      </c>
      <c r="AA20" s="14" t="s">
        <v>307</v>
      </c>
      <c r="AB20" s="14" t="s">
        <v>142</v>
      </c>
      <c r="AC20" s="14" t="s">
        <v>143</v>
      </c>
    </row>
    <row r="21" spans="1:29" ht="30">
      <c r="A21" s="64" t="s">
        <v>311</v>
      </c>
      <c r="B21" s="32" t="s">
        <v>72</v>
      </c>
      <c r="C21" s="30">
        <f>SUM(E21:F21)</f>
        <v>27421</v>
      </c>
      <c r="D21" s="30"/>
      <c r="E21" s="30">
        <v>27421</v>
      </c>
      <c r="F21" s="30"/>
      <c r="W21" s="1">
        <v>39</v>
      </c>
      <c r="Y21" s="14" t="s">
        <v>311</v>
      </c>
      <c r="Z21" s="14" t="s">
        <v>141</v>
      </c>
      <c r="AA21" s="14" t="s">
        <v>307</v>
      </c>
      <c r="AB21" s="14" t="s">
        <v>142</v>
      </c>
      <c r="AC21" s="14" t="s">
        <v>143</v>
      </c>
    </row>
    <row r="22" spans="1:30" ht="15.75">
      <c r="A22" s="64" t="s">
        <v>73</v>
      </c>
      <c r="B22" s="31" t="s">
        <v>68</v>
      </c>
      <c r="C22" s="30">
        <f>C23+C24</f>
        <v>51951</v>
      </c>
      <c r="D22" s="30">
        <f>D23+D24</f>
        <v>0</v>
      </c>
      <c r="E22" s="30">
        <f>E23+E24</f>
        <v>51951</v>
      </c>
      <c r="F22" s="30">
        <f>F23+F24</f>
        <v>0</v>
      </c>
      <c r="W22" s="1">
        <v>40</v>
      </c>
      <c r="Y22" s="14" t="s">
        <v>73</v>
      </c>
      <c r="Z22" s="14" t="s">
        <v>141</v>
      </c>
      <c r="AA22" s="14" t="s">
        <v>305</v>
      </c>
      <c r="AB22" s="14" t="s">
        <v>144</v>
      </c>
      <c r="AC22" s="14" t="s">
        <v>143</v>
      </c>
      <c r="AD22" s="1">
        <f>AD23+AD24</f>
        <v>0</v>
      </c>
    </row>
    <row r="23" spans="1:29" ht="30">
      <c r="A23" s="64" t="s">
        <v>74</v>
      </c>
      <c r="B23" s="32" t="s">
        <v>69</v>
      </c>
      <c r="C23" s="30">
        <f>SUM(E23:F23)</f>
        <v>48174</v>
      </c>
      <c r="D23" s="30"/>
      <c r="E23" s="30">
        <v>48174</v>
      </c>
      <c r="F23" s="30"/>
      <c r="W23" s="1">
        <v>41</v>
      </c>
      <c r="Y23" s="14" t="s">
        <v>74</v>
      </c>
      <c r="Z23" s="14" t="s">
        <v>141</v>
      </c>
      <c r="AA23" s="14" t="s">
        <v>73</v>
      </c>
      <c r="AB23" s="14" t="s">
        <v>144</v>
      </c>
      <c r="AC23" s="14" t="s">
        <v>143</v>
      </c>
    </row>
    <row r="24" spans="1:29" ht="30">
      <c r="A24" s="64" t="s">
        <v>75</v>
      </c>
      <c r="B24" s="32" t="s">
        <v>70</v>
      </c>
      <c r="C24" s="30">
        <f>SUM(E24:F24)</f>
        <v>3777</v>
      </c>
      <c r="D24" s="30"/>
      <c r="E24" s="30">
        <v>3777</v>
      </c>
      <c r="F24" s="30"/>
      <c r="W24" s="1">
        <v>42</v>
      </c>
      <c r="Y24" s="14" t="s">
        <v>75</v>
      </c>
      <c r="Z24" s="14" t="s">
        <v>141</v>
      </c>
      <c r="AA24" s="14" t="s">
        <v>73</v>
      </c>
      <c r="AB24" s="14" t="s">
        <v>144</v>
      </c>
      <c r="AC24" s="14" t="s">
        <v>143</v>
      </c>
    </row>
    <row r="25" spans="1:29" ht="15.75">
      <c r="A25" s="64" t="s">
        <v>76</v>
      </c>
      <c r="B25" s="29" t="s">
        <v>77</v>
      </c>
      <c r="C25" s="30">
        <f>SUM(E25:F25)</f>
        <v>0</v>
      </c>
      <c r="D25" s="30"/>
      <c r="E25" s="30"/>
      <c r="F25" s="30"/>
      <c r="W25" s="1">
        <v>43</v>
      </c>
      <c r="Y25" s="14" t="s">
        <v>76</v>
      </c>
      <c r="Z25" s="14" t="s">
        <v>141</v>
      </c>
      <c r="AA25" s="14" t="s">
        <v>303</v>
      </c>
      <c r="AB25" s="14" t="s">
        <v>142</v>
      </c>
      <c r="AC25" s="14" t="s">
        <v>143</v>
      </c>
    </row>
    <row r="26" spans="1:29" ht="15.75">
      <c r="A26" s="64" t="s">
        <v>78</v>
      </c>
      <c r="B26" s="29" t="s">
        <v>79</v>
      </c>
      <c r="C26" s="30">
        <f>SUM(E26:F26)</f>
        <v>10</v>
      </c>
      <c r="D26" s="30"/>
      <c r="E26" s="30">
        <v>10</v>
      </c>
      <c r="F26" s="30"/>
      <c r="W26" s="1">
        <v>44</v>
      </c>
      <c r="Y26" s="14" t="s">
        <v>78</v>
      </c>
      <c r="Z26" s="14" t="s">
        <v>141</v>
      </c>
      <c r="AA26" s="14" t="s">
        <v>303</v>
      </c>
      <c r="AB26" s="14" t="s">
        <v>142</v>
      </c>
      <c r="AC26" s="14" t="s">
        <v>143</v>
      </c>
    </row>
    <row r="27" spans="1:30" ht="15.75">
      <c r="A27" s="65" t="s">
        <v>114</v>
      </c>
      <c r="B27" s="51" t="s">
        <v>313</v>
      </c>
      <c r="C27" s="28">
        <f>C28+C43+C62+C66+C73</f>
        <v>206052</v>
      </c>
      <c r="D27" s="28">
        <f>D28+D43+D62+D66+D73</f>
        <v>0</v>
      </c>
      <c r="E27" s="28">
        <f>E28+E43+E62+E66+E73</f>
        <v>136048</v>
      </c>
      <c r="F27" s="28">
        <f>F28+F43+F62+F66+F73</f>
        <v>70004</v>
      </c>
      <c r="W27" s="1">
        <v>154</v>
      </c>
      <c r="Y27" s="14" t="s">
        <v>114</v>
      </c>
      <c r="Z27" s="14" t="s">
        <v>141</v>
      </c>
      <c r="AA27" s="14" t="s">
        <v>59</v>
      </c>
      <c r="AB27" s="14" t="s">
        <v>142</v>
      </c>
      <c r="AC27" s="14" t="s">
        <v>143</v>
      </c>
      <c r="AD27" s="1" t="e">
        <f>AD28+AD43+AD62+AD66+AD73+#REF!+#REF!+#REF!</f>
        <v>#REF!</v>
      </c>
    </row>
    <row r="28" spans="1:30" ht="30">
      <c r="A28" s="64" t="s">
        <v>314</v>
      </c>
      <c r="B28" s="34" t="s">
        <v>315</v>
      </c>
      <c r="C28" s="30">
        <f>C29+C31+C35+C42</f>
        <v>2590</v>
      </c>
      <c r="D28" s="30">
        <f>D29+D31+D35+D42</f>
        <v>0</v>
      </c>
      <c r="E28" s="30">
        <f>E29+E31+E35+E42</f>
        <v>2324</v>
      </c>
      <c r="F28" s="30">
        <f>F29+F31+F35+F42</f>
        <v>266</v>
      </c>
      <c r="W28" s="1">
        <v>155</v>
      </c>
      <c r="Y28" s="14" t="s">
        <v>314</v>
      </c>
      <c r="Z28" s="14" t="s">
        <v>141</v>
      </c>
      <c r="AA28" s="14" t="s">
        <v>114</v>
      </c>
      <c r="AB28" s="14" t="s">
        <v>142</v>
      </c>
      <c r="AC28" s="14" t="s">
        <v>143</v>
      </c>
      <c r="AD28" s="1" t="e">
        <f>#REF!+#REF!+AD29+AD31+#REF!+AD35+#REF!+#REF!+#REF!</f>
        <v>#REF!</v>
      </c>
    </row>
    <row r="29" spans="1:30" ht="30">
      <c r="A29" s="64" t="s">
        <v>317</v>
      </c>
      <c r="B29" s="35" t="s">
        <v>318</v>
      </c>
      <c r="C29" s="30">
        <f>C30</f>
        <v>0</v>
      </c>
      <c r="D29" s="30">
        <f>D30</f>
        <v>0</v>
      </c>
      <c r="E29" s="30">
        <f>E30</f>
        <v>0</v>
      </c>
      <c r="F29" s="30">
        <f>F30</f>
        <v>0</v>
      </c>
      <c r="W29" s="1">
        <v>161</v>
      </c>
      <c r="Y29" s="14" t="s">
        <v>317</v>
      </c>
      <c r="Z29" s="14" t="s">
        <v>141</v>
      </c>
      <c r="AA29" s="14" t="s">
        <v>314</v>
      </c>
      <c r="AB29" s="14" t="s">
        <v>142</v>
      </c>
      <c r="AC29" s="14" t="s">
        <v>143</v>
      </c>
      <c r="AD29" s="1" t="e">
        <f>#REF!+AD30</f>
        <v>#REF!</v>
      </c>
    </row>
    <row r="30" spans="1:29" ht="30">
      <c r="A30" s="64" t="s">
        <v>319</v>
      </c>
      <c r="B30" s="29" t="s">
        <v>320</v>
      </c>
      <c r="C30" s="30">
        <f>SUM(E30:F30)</f>
        <v>0</v>
      </c>
      <c r="D30" s="30"/>
      <c r="E30" s="30"/>
      <c r="F30" s="30"/>
      <c r="W30" s="1">
        <v>163</v>
      </c>
      <c r="Y30" s="14" t="s">
        <v>319</v>
      </c>
      <c r="Z30" s="14" t="s">
        <v>141</v>
      </c>
      <c r="AA30" s="14" t="s">
        <v>317</v>
      </c>
      <c r="AB30" s="14" t="s">
        <v>142</v>
      </c>
      <c r="AC30" s="14" t="s">
        <v>143</v>
      </c>
    </row>
    <row r="31" spans="1:30" ht="30">
      <c r="A31" s="64" t="s">
        <v>321</v>
      </c>
      <c r="B31" s="35" t="s">
        <v>322</v>
      </c>
      <c r="C31" s="30">
        <f>C32</f>
        <v>0</v>
      </c>
      <c r="D31" s="30">
        <f>D32</f>
        <v>0</v>
      </c>
      <c r="E31" s="30">
        <f>E32</f>
        <v>0</v>
      </c>
      <c r="F31" s="30">
        <f>F32</f>
        <v>0</v>
      </c>
      <c r="W31" s="1">
        <v>164</v>
      </c>
      <c r="Y31" s="14" t="s">
        <v>321</v>
      </c>
      <c r="Z31" s="14" t="s">
        <v>141</v>
      </c>
      <c r="AA31" s="14" t="s">
        <v>314</v>
      </c>
      <c r="AB31" s="14" t="s">
        <v>142</v>
      </c>
      <c r="AC31" s="14" t="s">
        <v>143</v>
      </c>
      <c r="AD31" s="1" t="e">
        <f>#REF!+AD32</f>
        <v>#REF!</v>
      </c>
    </row>
    <row r="32" spans="1:30" ht="30">
      <c r="A32" s="64" t="s">
        <v>323</v>
      </c>
      <c r="B32" s="29" t="s">
        <v>324</v>
      </c>
      <c r="C32" s="30">
        <f>C33+C34</f>
        <v>0</v>
      </c>
      <c r="D32" s="30">
        <f>D33+D34</f>
        <v>0</v>
      </c>
      <c r="E32" s="30">
        <f>E33+E34</f>
        <v>0</v>
      </c>
      <c r="F32" s="30">
        <f>F33+F34</f>
        <v>0</v>
      </c>
      <c r="W32" s="1">
        <v>170</v>
      </c>
      <c r="Y32" s="14" t="s">
        <v>323</v>
      </c>
      <c r="Z32" s="14" t="s">
        <v>141</v>
      </c>
      <c r="AA32" s="14" t="s">
        <v>321</v>
      </c>
      <c r="AB32" s="14" t="s">
        <v>142</v>
      </c>
      <c r="AC32" s="14" t="s">
        <v>143</v>
      </c>
      <c r="AD32" s="1">
        <f>AD33+AD34</f>
        <v>0</v>
      </c>
    </row>
    <row r="33" spans="1:29" ht="45">
      <c r="A33" s="64" t="s">
        <v>325</v>
      </c>
      <c r="B33" s="31" t="s">
        <v>326</v>
      </c>
      <c r="C33" s="30">
        <f>SUM(E33:F33)</f>
        <v>0</v>
      </c>
      <c r="D33" s="30"/>
      <c r="E33" s="30"/>
      <c r="F33" s="30"/>
      <c r="W33" s="1">
        <v>171</v>
      </c>
      <c r="Y33" s="14" t="s">
        <v>325</v>
      </c>
      <c r="Z33" s="14" t="s">
        <v>141</v>
      </c>
      <c r="AA33" s="14" t="s">
        <v>323</v>
      </c>
      <c r="AB33" s="14" t="s">
        <v>142</v>
      </c>
      <c r="AC33" s="14" t="s">
        <v>143</v>
      </c>
    </row>
    <row r="34" spans="1:29" ht="45">
      <c r="A34" s="64" t="s">
        <v>327</v>
      </c>
      <c r="B34" s="31" t="s">
        <v>328</v>
      </c>
      <c r="C34" s="30">
        <f>SUM(E34:F34)</f>
        <v>0</v>
      </c>
      <c r="D34" s="30"/>
      <c r="E34" s="30"/>
      <c r="F34" s="30"/>
      <c r="W34" s="1">
        <v>172</v>
      </c>
      <c r="Y34" s="14" t="s">
        <v>327</v>
      </c>
      <c r="Z34" s="14" t="s">
        <v>141</v>
      </c>
      <c r="AA34" s="14" t="s">
        <v>323</v>
      </c>
      <c r="AB34" s="14" t="s">
        <v>142</v>
      </c>
      <c r="AC34" s="14" t="s">
        <v>143</v>
      </c>
    </row>
    <row r="35" spans="1:30" ht="30">
      <c r="A35" s="64" t="s">
        <v>406</v>
      </c>
      <c r="B35" s="35" t="s">
        <v>407</v>
      </c>
      <c r="C35" s="30">
        <f>C36+C39</f>
        <v>2470</v>
      </c>
      <c r="D35" s="30">
        <f>D36+D39</f>
        <v>0</v>
      </c>
      <c r="E35" s="30">
        <f>E36+E39</f>
        <v>2204</v>
      </c>
      <c r="F35" s="30">
        <f>F36+F39</f>
        <v>266</v>
      </c>
      <c r="W35" s="1">
        <v>182</v>
      </c>
      <c r="Y35" s="14" t="s">
        <v>406</v>
      </c>
      <c r="Z35" s="14" t="s">
        <v>141</v>
      </c>
      <c r="AA35" s="14" t="s">
        <v>314</v>
      </c>
      <c r="AB35" s="14" t="s">
        <v>142</v>
      </c>
      <c r="AC35" s="14" t="s">
        <v>143</v>
      </c>
      <c r="AD35" s="1" t="e">
        <f>AD36+AD39+#REF!</f>
        <v>#REF!</v>
      </c>
    </row>
    <row r="36" spans="1:30" ht="15.75">
      <c r="A36" s="64" t="s">
        <v>408</v>
      </c>
      <c r="B36" s="29" t="s">
        <v>409</v>
      </c>
      <c r="C36" s="30">
        <f>C37+C38</f>
        <v>1280</v>
      </c>
      <c r="D36" s="30">
        <f>D37+D38</f>
        <v>0</v>
      </c>
      <c r="E36" s="30">
        <v>1280</v>
      </c>
      <c r="F36" s="30">
        <f>F37+F38</f>
        <v>0</v>
      </c>
      <c r="W36" s="1">
        <v>183</v>
      </c>
      <c r="Y36" s="14" t="s">
        <v>408</v>
      </c>
      <c r="Z36" s="14" t="s">
        <v>141</v>
      </c>
      <c r="AA36" s="14" t="s">
        <v>406</v>
      </c>
      <c r="AB36" s="14" t="s">
        <v>142</v>
      </c>
      <c r="AC36" s="14" t="s">
        <v>143</v>
      </c>
      <c r="AD36" s="1" t="e">
        <f>#REF!+AD37+AD38</f>
        <v>#REF!</v>
      </c>
    </row>
    <row r="37" spans="1:29" ht="45">
      <c r="A37" s="64" t="s">
        <v>410</v>
      </c>
      <c r="B37" s="31" t="s">
        <v>411</v>
      </c>
      <c r="C37" s="30">
        <f>SUM(E37:F37)</f>
        <v>1280</v>
      </c>
      <c r="D37" s="30"/>
      <c r="E37" s="30">
        <v>1280</v>
      </c>
      <c r="F37" s="30"/>
      <c r="W37" s="1">
        <v>185</v>
      </c>
      <c r="Y37" s="14" t="s">
        <v>410</v>
      </c>
      <c r="Z37" s="14" t="s">
        <v>141</v>
      </c>
      <c r="AA37" s="14" t="s">
        <v>408</v>
      </c>
      <c r="AB37" s="14" t="s">
        <v>142</v>
      </c>
      <c r="AC37" s="14" t="s">
        <v>143</v>
      </c>
    </row>
    <row r="38" spans="1:29" ht="45">
      <c r="A38" s="64" t="s">
        <v>412</v>
      </c>
      <c r="B38" s="31" t="s">
        <v>413</v>
      </c>
      <c r="C38" s="30">
        <f>SUM(E38:F38)</f>
        <v>0</v>
      </c>
      <c r="D38" s="30"/>
      <c r="E38" s="30"/>
      <c r="F38" s="30"/>
      <c r="W38" s="1">
        <v>186</v>
      </c>
      <c r="Y38" s="14" t="s">
        <v>412</v>
      </c>
      <c r="Z38" s="14" t="s">
        <v>141</v>
      </c>
      <c r="AA38" s="14" t="s">
        <v>408</v>
      </c>
      <c r="AB38" s="14" t="s">
        <v>142</v>
      </c>
      <c r="AC38" s="14" t="s">
        <v>143</v>
      </c>
    </row>
    <row r="39" spans="1:30" ht="15.75">
      <c r="A39" s="64" t="s">
        <v>414</v>
      </c>
      <c r="B39" s="29" t="s">
        <v>415</v>
      </c>
      <c r="C39" s="30">
        <f>C40+C41</f>
        <v>1190</v>
      </c>
      <c r="D39" s="30">
        <f>D40+D41</f>
        <v>0</v>
      </c>
      <c r="E39" s="30">
        <f>E40+E41</f>
        <v>924</v>
      </c>
      <c r="F39" s="30">
        <f>F40+F41</f>
        <v>266</v>
      </c>
      <c r="W39" s="1">
        <v>187</v>
      </c>
      <c r="Y39" s="14" t="s">
        <v>414</v>
      </c>
      <c r="Z39" s="14" t="s">
        <v>141</v>
      </c>
      <c r="AA39" s="14" t="s">
        <v>406</v>
      </c>
      <c r="AB39" s="14" t="s">
        <v>142</v>
      </c>
      <c r="AC39" s="14" t="s">
        <v>143</v>
      </c>
      <c r="AD39" s="1" t="e">
        <f>#REF!+AD40+AD41</f>
        <v>#REF!</v>
      </c>
    </row>
    <row r="40" spans="1:29" ht="45">
      <c r="A40" s="64" t="s">
        <v>416</v>
      </c>
      <c r="B40" s="31" t="s">
        <v>417</v>
      </c>
      <c r="C40" s="30">
        <f>SUM(E40:F40)</f>
        <v>400</v>
      </c>
      <c r="D40" s="30"/>
      <c r="E40" s="30">
        <v>400</v>
      </c>
      <c r="F40" s="30"/>
      <c r="W40" s="1">
        <v>189</v>
      </c>
      <c r="Y40" s="14" t="s">
        <v>416</v>
      </c>
      <c r="Z40" s="14" t="s">
        <v>141</v>
      </c>
      <c r="AA40" s="14" t="s">
        <v>414</v>
      </c>
      <c r="AB40" s="14" t="s">
        <v>142</v>
      </c>
      <c r="AC40" s="14" t="s">
        <v>143</v>
      </c>
    </row>
    <row r="41" spans="1:29" ht="45">
      <c r="A41" s="64" t="s">
        <v>110</v>
      </c>
      <c r="B41" s="31" t="s">
        <v>111</v>
      </c>
      <c r="C41" s="30">
        <f>SUM(E41:F41)</f>
        <v>790</v>
      </c>
      <c r="D41" s="30"/>
      <c r="E41" s="30">
        <v>524</v>
      </c>
      <c r="F41" s="30">
        <v>266</v>
      </c>
      <c r="W41" s="1">
        <v>190</v>
      </c>
      <c r="Y41" s="14" t="s">
        <v>110</v>
      </c>
      <c r="Z41" s="14" t="s">
        <v>141</v>
      </c>
      <c r="AA41" s="14" t="s">
        <v>414</v>
      </c>
      <c r="AB41" s="14" t="s">
        <v>142</v>
      </c>
      <c r="AC41" s="14" t="s">
        <v>143</v>
      </c>
    </row>
    <row r="42" spans="1:29" ht="15.75">
      <c r="A42" s="64" t="s">
        <v>579</v>
      </c>
      <c r="B42" s="31" t="s">
        <v>586</v>
      </c>
      <c r="C42" s="30">
        <f>SUM(E42:F42)</f>
        <v>120</v>
      </c>
      <c r="D42" s="30"/>
      <c r="E42" s="30">
        <v>120</v>
      </c>
      <c r="F42" s="30"/>
      <c r="Y42" s="14"/>
      <c r="Z42" s="14"/>
      <c r="AA42" s="14"/>
      <c r="AB42" s="14"/>
      <c r="AC42" s="14"/>
    </row>
    <row r="43" spans="1:30" ht="28.5">
      <c r="A43" s="65" t="s">
        <v>112</v>
      </c>
      <c r="B43" s="27" t="s">
        <v>113</v>
      </c>
      <c r="C43" s="28">
        <f>C44+C51</f>
        <v>40192</v>
      </c>
      <c r="D43" s="28">
        <f>D44+D51</f>
        <v>0</v>
      </c>
      <c r="E43" s="28">
        <f>E44+E51</f>
        <v>25192</v>
      </c>
      <c r="F43" s="28">
        <f>F44+F51</f>
        <v>15000</v>
      </c>
      <c r="W43" s="1">
        <v>202</v>
      </c>
      <c r="Y43" s="14" t="s">
        <v>112</v>
      </c>
      <c r="Z43" s="14" t="s">
        <v>141</v>
      </c>
      <c r="AA43" s="14" t="s">
        <v>114</v>
      </c>
      <c r="AB43" s="14" t="s">
        <v>142</v>
      </c>
      <c r="AC43" s="14" t="s">
        <v>143</v>
      </c>
      <c r="AD43" s="1" t="e">
        <f>#REF!+#REF!+#REF!+AD44+AD51+#REF!</f>
        <v>#REF!</v>
      </c>
    </row>
    <row r="44" spans="1:30" ht="15.75">
      <c r="A44" s="64" t="s">
        <v>334</v>
      </c>
      <c r="B44" s="35" t="s">
        <v>335</v>
      </c>
      <c r="C44" s="30">
        <f>C45+C46+C47+C48+C49+C50</f>
        <v>19232</v>
      </c>
      <c r="D44" s="30">
        <f>D45+D46+D47+D48+D49+D50</f>
        <v>0</v>
      </c>
      <c r="E44" s="30">
        <f>E45+E46+E47+E48+E49+E50</f>
        <v>19232</v>
      </c>
      <c r="F44" s="30">
        <f>F45+F46+F47+F48+F49+F50</f>
        <v>0</v>
      </c>
      <c r="W44" s="1">
        <v>270</v>
      </c>
      <c r="Y44" s="14" t="s">
        <v>334</v>
      </c>
      <c r="Z44" s="14" t="s">
        <v>141</v>
      </c>
      <c r="AA44" s="14" t="s">
        <v>112</v>
      </c>
      <c r="AB44" s="14" t="s">
        <v>142</v>
      </c>
      <c r="AC44" s="14" t="s">
        <v>143</v>
      </c>
      <c r="AD44" s="1" t="e">
        <f>AD45+AD46+#REF!+#REF!+#REF!+#REF!+AD50</f>
        <v>#REF!</v>
      </c>
    </row>
    <row r="45" spans="1:29" ht="30">
      <c r="A45" s="64" t="s">
        <v>336</v>
      </c>
      <c r="B45" s="29" t="s">
        <v>337</v>
      </c>
      <c r="C45" s="30">
        <f aca="true" t="shared" si="1" ref="C45:C50">SUM(E45:F45)</f>
        <v>2754</v>
      </c>
      <c r="D45" s="30"/>
      <c r="E45" s="30">
        <v>2754</v>
      </c>
      <c r="F45" s="30"/>
      <c r="W45" s="1">
        <v>271</v>
      </c>
      <c r="Y45" s="14" t="s">
        <v>336</v>
      </c>
      <c r="Z45" s="14" t="s">
        <v>141</v>
      </c>
      <c r="AA45" s="14" t="s">
        <v>334</v>
      </c>
      <c r="AB45" s="14" t="s">
        <v>142</v>
      </c>
      <c r="AC45" s="14" t="s">
        <v>143</v>
      </c>
    </row>
    <row r="46" spans="1:29" ht="30">
      <c r="A46" s="64" t="s">
        <v>338</v>
      </c>
      <c r="B46" s="29" t="s">
        <v>339</v>
      </c>
      <c r="C46" s="30">
        <f t="shared" si="1"/>
        <v>11387</v>
      </c>
      <c r="D46" s="30"/>
      <c r="E46" s="30">
        <v>11387</v>
      </c>
      <c r="F46" s="30"/>
      <c r="W46" s="1">
        <v>272</v>
      </c>
      <c r="Y46" s="14" t="s">
        <v>338</v>
      </c>
      <c r="Z46" s="14" t="s">
        <v>141</v>
      </c>
      <c r="AA46" s="14" t="s">
        <v>334</v>
      </c>
      <c r="AB46" s="14" t="s">
        <v>142</v>
      </c>
      <c r="AC46" s="14" t="s">
        <v>143</v>
      </c>
    </row>
    <row r="47" spans="1:29" ht="30">
      <c r="A47" s="64" t="s">
        <v>580</v>
      </c>
      <c r="B47" s="29" t="s">
        <v>581</v>
      </c>
      <c r="C47" s="30">
        <f t="shared" si="1"/>
        <v>50</v>
      </c>
      <c r="D47" s="30"/>
      <c r="E47" s="30">
        <v>50</v>
      </c>
      <c r="F47" s="30"/>
      <c r="Y47" s="14"/>
      <c r="Z47" s="14"/>
      <c r="AA47" s="14"/>
      <c r="AB47" s="14"/>
      <c r="AC47" s="14"/>
    </row>
    <row r="48" spans="1:29" ht="30">
      <c r="A48" s="64" t="s">
        <v>565</v>
      </c>
      <c r="B48" s="29" t="s">
        <v>577</v>
      </c>
      <c r="C48" s="30">
        <f t="shared" si="1"/>
        <v>322</v>
      </c>
      <c r="D48" s="30"/>
      <c r="E48" s="30">
        <v>322</v>
      </c>
      <c r="F48" s="30"/>
      <c r="Y48" s="14"/>
      <c r="Z48" s="14"/>
      <c r="AA48" s="14"/>
      <c r="AB48" s="14"/>
      <c r="AC48" s="14"/>
    </row>
    <row r="49" spans="1:29" ht="30">
      <c r="A49" s="64" t="s">
        <v>604</v>
      </c>
      <c r="B49" s="29" t="s">
        <v>605</v>
      </c>
      <c r="C49" s="30">
        <f t="shared" si="1"/>
        <v>100</v>
      </c>
      <c r="D49" s="30"/>
      <c r="E49" s="30">
        <v>100</v>
      </c>
      <c r="F49" s="30"/>
      <c r="Y49" s="14"/>
      <c r="Z49" s="14"/>
      <c r="AA49" s="14"/>
      <c r="AB49" s="14"/>
      <c r="AC49" s="14"/>
    </row>
    <row r="50" spans="1:29" ht="30">
      <c r="A50" s="64" t="s">
        <v>340</v>
      </c>
      <c r="B50" s="29" t="s">
        <v>341</v>
      </c>
      <c r="C50" s="30">
        <f t="shared" si="1"/>
        <v>4619</v>
      </c>
      <c r="D50" s="30"/>
      <c r="E50" s="30">
        <v>4619</v>
      </c>
      <c r="F50" s="30"/>
      <c r="W50" s="1">
        <v>277</v>
      </c>
      <c r="Y50" s="14" t="s">
        <v>340</v>
      </c>
      <c r="Z50" s="14" t="s">
        <v>141</v>
      </c>
      <c r="AA50" s="14" t="s">
        <v>334</v>
      </c>
      <c r="AB50" s="14" t="s">
        <v>142</v>
      </c>
      <c r="AC50" s="14" t="s">
        <v>143</v>
      </c>
    </row>
    <row r="51" spans="1:30" ht="30">
      <c r="A51" s="64" t="s">
        <v>342</v>
      </c>
      <c r="B51" s="35" t="s">
        <v>343</v>
      </c>
      <c r="C51" s="30">
        <f>C52+C53+C54+C55+C56+C57+C58+C59+C60+C61</f>
        <v>20960</v>
      </c>
      <c r="D51" s="30">
        <f>D52+D53+D54+D55+D56+D57+D58+D59+D60+D61</f>
        <v>0</v>
      </c>
      <c r="E51" s="30">
        <f>E52+E53+E54+E55+E56+E57+E58+E59+E60+E61</f>
        <v>5960</v>
      </c>
      <c r="F51" s="30">
        <f>F52+F53+F54+F55+F56+F57+F58+F59+F60+F61</f>
        <v>15000</v>
      </c>
      <c r="W51" s="1">
        <v>278</v>
      </c>
      <c r="Y51" s="14" t="s">
        <v>342</v>
      </c>
      <c r="Z51" s="14" t="s">
        <v>141</v>
      </c>
      <c r="AA51" s="14" t="s">
        <v>112</v>
      </c>
      <c r="AB51" s="14" t="s">
        <v>142</v>
      </c>
      <c r="AC51" s="14" t="s">
        <v>143</v>
      </c>
      <c r="AD51" s="1" t="e">
        <f>AD52+#REF!+AD53+AD54+AD55+AD56+AD57+AD58+AD59+AD60+AD61</f>
        <v>#REF!</v>
      </c>
    </row>
    <row r="52" spans="1:29" ht="45">
      <c r="A52" s="64" t="s">
        <v>344</v>
      </c>
      <c r="B52" s="29" t="s">
        <v>115</v>
      </c>
      <c r="C52" s="30">
        <f aca="true" t="shared" si="2" ref="C52:C61">SUM(E52:F52)</f>
        <v>3840</v>
      </c>
      <c r="D52" s="30"/>
      <c r="E52" s="30">
        <v>3840</v>
      </c>
      <c r="F52" s="30"/>
      <c r="W52" s="1">
        <v>279</v>
      </c>
      <c r="Y52" s="14" t="s">
        <v>344</v>
      </c>
      <c r="Z52" s="14" t="s">
        <v>141</v>
      </c>
      <c r="AA52" s="14" t="s">
        <v>342</v>
      </c>
      <c r="AB52" s="14" t="s">
        <v>144</v>
      </c>
      <c r="AC52" s="14" t="s">
        <v>143</v>
      </c>
    </row>
    <row r="53" spans="1:29" ht="30">
      <c r="A53" s="64" t="s">
        <v>345</v>
      </c>
      <c r="B53" s="29" t="s">
        <v>116</v>
      </c>
      <c r="C53" s="30">
        <f t="shared" si="2"/>
        <v>0</v>
      </c>
      <c r="D53" s="30"/>
      <c r="E53" s="30"/>
      <c r="F53" s="30"/>
      <c r="W53" s="1">
        <v>281</v>
      </c>
      <c r="Y53" s="14" t="s">
        <v>345</v>
      </c>
      <c r="Z53" s="14" t="s">
        <v>141</v>
      </c>
      <c r="AA53" s="14" t="s">
        <v>342</v>
      </c>
      <c r="AB53" s="14" t="s">
        <v>144</v>
      </c>
      <c r="AC53" s="14" t="s">
        <v>143</v>
      </c>
    </row>
    <row r="54" spans="1:29" ht="30">
      <c r="A54" s="64" t="s">
        <v>436</v>
      </c>
      <c r="B54" s="29" t="s">
        <v>117</v>
      </c>
      <c r="C54" s="30">
        <f t="shared" si="2"/>
        <v>0</v>
      </c>
      <c r="D54" s="30"/>
      <c r="E54" s="30"/>
      <c r="F54" s="30"/>
      <c r="W54" s="1">
        <v>282</v>
      </c>
      <c r="Y54" s="14" t="s">
        <v>436</v>
      </c>
      <c r="Z54" s="14" t="s">
        <v>141</v>
      </c>
      <c r="AA54" s="14" t="s">
        <v>342</v>
      </c>
      <c r="AB54" s="14" t="s">
        <v>144</v>
      </c>
      <c r="AC54" s="14" t="s">
        <v>143</v>
      </c>
    </row>
    <row r="55" spans="1:29" ht="15.75">
      <c r="A55" s="64" t="s">
        <v>437</v>
      </c>
      <c r="B55" s="29" t="s">
        <v>118</v>
      </c>
      <c r="C55" s="30">
        <f t="shared" si="2"/>
        <v>190</v>
      </c>
      <c r="D55" s="30"/>
      <c r="E55" s="30">
        <v>190</v>
      </c>
      <c r="F55" s="30"/>
      <c r="W55" s="1">
        <v>283</v>
      </c>
      <c r="Y55" s="14" t="s">
        <v>437</v>
      </c>
      <c r="Z55" s="14" t="s">
        <v>141</v>
      </c>
      <c r="AA55" s="14" t="s">
        <v>342</v>
      </c>
      <c r="AB55" s="14" t="s">
        <v>144</v>
      </c>
      <c r="AC55" s="14" t="s">
        <v>143</v>
      </c>
    </row>
    <row r="56" spans="1:29" ht="30">
      <c r="A56" s="64" t="s">
        <v>438</v>
      </c>
      <c r="B56" s="29" t="s">
        <v>119</v>
      </c>
      <c r="C56" s="30">
        <f t="shared" si="2"/>
        <v>0</v>
      </c>
      <c r="D56" s="30"/>
      <c r="E56" s="30"/>
      <c r="F56" s="30"/>
      <c r="W56" s="1">
        <v>284</v>
      </c>
      <c r="Y56" s="14" t="s">
        <v>438</v>
      </c>
      <c r="Z56" s="14" t="s">
        <v>141</v>
      </c>
      <c r="AA56" s="14" t="s">
        <v>342</v>
      </c>
      <c r="AB56" s="14" t="s">
        <v>144</v>
      </c>
      <c r="AC56" s="14" t="s">
        <v>143</v>
      </c>
    </row>
    <row r="57" spans="1:29" ht="30">
      <c r="A57" s="64" t="s">
        <v>439</v>
      </c>
      <c r="B57" s="29" t="s">
        <v>120</v>
      </c>
      <c r="C57" s="30">
        <f t="shared" si="2"/>
        <v>0</v>
      </c>
      <c r="D57" s="30"/>
      <c r="E57" s="30"/>
      <c r="F57" s="30"/>
      <c r="W57" s="1">
        <v>285</v>
      </c>
      <c r="Y57" s="14" t="s">
        <v>439</v>
      </c>
      <c r="Z57" s="14" t="s">
        <v>141</v>
      </c>
      <c r="AA57" s="14" t="s">
        <v>342</v>
      </c>
      <c r="AB57" s="14" t="s">
        <v>144</v>
      </c>
      <c r="AC57" s="14" t="s">
        <v>143</v>
      </c>
    </row>
    <row r="58" spans="1:29" ht="30">
      <c r="A58" s="64" t="s">
        <v>440</v>
      </c>
      <c r="B58" s="29" t="s">
        <v>121</v>
      </c>
      <c r="C58" s="30">
        <f t="shared" si="2"/>
        <v>0</v>
      </c>
      <c r="D58" s="30"/>
      <c r="E58" s="30"/>
      <c r="F58" s="30"/>
      <c r="W58" s="1">
        <v>286</v>
      </c>
      <c r="Y58" s="14" t="s">
        <v>440</v>
      </c>
      <c r="Z58" s="14" t="s">
        <v>141</v>
      </c>
      <c r="AA58" s="14" t="s">
        <v>342</v>
      </c>
      <c r="AB58" s="14" t="s">
        <v>144</v>
      </c>
      <c r="AC58" s="14" t="s">
        <v>143</v>
      </c>
    </row>
    <row r="59" spans="1:29" ht="30">
      <c r="A59" s="64" t="s">
        <v>441</v>
      </c>
      <c r="B59" s="29" t="s">
        <v>122</v>
      </c>
      <c r="C59" s="30">
        <f t="shared" si="2"/>
        <v>0</v>
      </c>
      <c r="D59" s="30"/>
      <c r="E59" s="30"/>
      <c r="F59" s="30"/>
      <c r="W59" s="1">
        <v>287</v>
      </c>
      <c r="Y59" s="14" t="s">
        <v>441</v>
      </c>
      <c r="Z59" s="14" t="s">
        <v>141</v>
      </c>
      <c r="AA59" s="14" t="s">
        <v>342</v>
      </c>
      <c r="AB59" s="14" t="s">
        <v>144</v>
      </c>
      <c r="AC59" s="14" t="s">
        <v>143</v>
      </c>
    </row>
    <row r="60" spans="1:29" ht="15.75">
      <c r="A60" s="64" t="s">
        <v>442</v>
      </c>
      <c r="B60" s="29" t="s">
        <v>123</v>
      </c>
      <c r="C60" s="30">
        <f t="shared" si="2"/>
        <v>0</v>
      </c>
      <c r="D60" s="30"/>
      <c r="E60" s="30"/>
      <c r="F60" s="30"/>
      <c r="W60" s="1">
        <v>288</v>
      </c>
      <c r="Y60" s="14" t="s">
        <v>442</v>
      </c>
      <c r="Z60" s="14" t="s">
        <v>141</v>
      </c>
      <c r="AA60" s="14" t="s">
        <v>342</v>
      </c>
      <c r="AB60" s="14" t="s">
        <v>144</v>
      </c>
      <c r="AC60" s="14" t="s">
        <v>143</v>
      </c>
    </row>
    <row r="61" spans="1:29" ht="15.75">
      <c r="A61" s="64" t="s">
        <v>443</v>
      </c>
      <c r="B61" s="29" t="s">
        <v>444</v>
      </c>
      <c r="C61" s="30">
        <f t="shared" si="2"/>
        <v>16930</v>
      </c>
      <c r="D61" s="30"/>
      <c r="E61" s="30">
        <v>1930</v>
      </c>
      <c r="F61" s="30">
        <v>15000</v>
      </c>
      <c r="W61" s="1">
        <v>289</v>
      </c>
      <c r="Y61" s="14" t="s">
        <v>443</v>
      </c>
      <c r="Z61" s="14" t="s">
        <v>141</v>
      </c>
      <c r="AA61" s="14" t="s">
        <v>342</v>
      </c>
      <c r="AB61" s="14" t="s">
        <v>142</v>
      </c>
      <c r="AC61" s="14" t="s">
        <v>143</v>
      </c>
    </row>
    <row r="62" spans="1:30" ht="15.75">
      <c r="A62" s="65" t="s">
        <v>445</v>
      </c>
      <c r="B62" s="27" t="s">
        <v>446</v>
      </c>
      <c r="C62" s="28">
        <f>C63+C65</f>
        <v>8381</v>
      </c>
      <c r="D62" s="28">
        <f aca="true" t="shared" si="3" ref="C62:F63">D63</f>
        <v>0</v>
      </c>
      <c r="E62" s="28">
        <f>E63+E65</f>
        <v>8131</v>
      </c>
      <c r="F62" s="28">
        <f t="shared" si="3"/>
        <v>250</v>
      </c>
      <c r="W62" s="1">
        <v>293</v>
      </c>
      <c r="Y62" s="14" t="s">
        <v>445</v>
      </c>
      <c r="Z62" s="14" t="s">
        <v>141</v>
      </c>
      <c r="AA62" s="14" t="s">
        <v>114</v>
      </c>
      <c r="AB62" s="14" t="s">
        <v>142</v>
      </c>
      <c r="AC62" s="14" t="s">
        <v>143</v>
      </c>
      <c r="AD62" s="1" t="e">
        <f>AD63+#REF!+#REF!+#REF!+#REF!</f>
        <v>#REF!</v>
      </c>
    </row>
    <row r="63" spans="1:30" ht="15.75">
      <c r="A63" s="64" t="s">
        <v>447</v>
      </c>
      <c r="B63" s="35" t="s">
        <v>448</v>
      </c>
      <c r="C63" s="30">
        <f t="shared" si="3"/>
        <v>5206</v>
      </c>
      <c r="D63" s="30">
        <f t="shared" si="3"/>
        <v>0</v>
      </c>
      <c r="E63" s="30">
        <v>4956</v>
      </c>
      <c r="F63" s="30">
        <f t="shared" si="3"/>
        <v>250</v>
      </c>
      <c r="W63" s="1">
        <v>294</v>
      </c>
      <c r="Y63" s="14" t="s">
        <v>447</v>
      </c>
      <c r="Z63" s="14" t="s">
        <v>141</v>
      </c>
      <c r="AA63" s="14" t="s">
        <v>445</v>
      </c>
      <c r="AB63" s="14" t="s">
        <v>142</v>
      </c>
      <c r="AC63" s="14" t="s">
        <v>143</v>
      </c>
      <c r="AD63" s="1" t="e">
        <f>#REF!+#REF!+#REF!+AD64+#REF!</f>
        <v>#REF!</v>
      </c>
    </row>
    <row r="64" spans="1:29" ht="15.75">
      <c r="A64" s="64" t="s">
        <v>449</v>
      </c>
      <c r="B64" s="29" t="s">
        <v>450</v>
      </c>
      <c r="C64" s="30">
        <f>SUM(E64:F64)</f>
        <v>5206</v>
      </c>
      <c r="D64" s="30"/>
      <c r="E64" s="30">
        <v>4956</v>
      </c>
      <c r="F64" s="30">
        <v>250</v>
      </c>
      <c r="W64" s="1">
        <v>312</v>
      </c>
      <c r="Y64" s="14" t="s">
        <v>449</v>
      </c>
      <c r="Z64" s="14" t="s">
        <v>141</v>
      </c>
      <c r="AA64" s="14" t="s">
        <v>447</v>
      </c>
      <c r="AB64" s="14" t="s">
        <v>142</v>
      </c>
      <c r="AC64" s="14" t="s">
        <v>143</v>
      </c>
    </row>
    <row r="65" spans="1:29" ht="30">
      <c r="A65" s="64" t="s">
        <v>566</v>
      </c>
      <c r="B65" s="29" t="s">
        <v>567</v>
      </c>
      <c r="C65" s="30">
        <f>SUM(E65:F65)</f>
        <v>3175</v>
      </c>
      <c r="D65" s="30"/>
      <c r="E65" s="30">
        <v>3175</v>
      </c>
      <c r="F65" s="30"/>
      <c r="Y65" s="14"/>
      <c r="Z65" s="14"/>
      <c r="AA65" s="14"/>
      <c r="AB65" s="14"/>
      <c r="AC65" s="14"/>
    </row>
    <row r="66" spans="1:30" ht="15.75">
      <c r="A66" s="65" t="s">
        <v>346</v>
      </c>
      <c r="B66" s="27" t="s">
        <v>347</v>
      </c>
      <c r="C66" s="28">
        <f>C67+C68</f>
        <v>33853</v>
      </c>
      <c r="D66" s="28">
        <f>D68</f>
        <v>0</v>
      </c>
      <c r="E66" s="28">
        <f>E67+E68</f>
        <v>33318</v>
      </c>
      <c r="F66" s="28">
        <f>F68</f>
        <v>535</v>
      </c>
      <c r="W66" s="1">
        <v>329</v>
      </c>
      <c r="Y66" s="14" t="s">
        <v>346</v>
      </c>
      <c r="Z66" s="14" t="s">
        <v>141</v>
      </c>
      <c r="AA66" s="14" t="s">
        <v>114</v>
      </c>
      <c r="AB66" s="14" t="s">
        <v>142</v>
      </c>
      <c r="AC66" s="14" t="s">
        <v>143</v>
      </c>
      <c r="AD66" s="1" t="e">
        <f>#REF!+#REF!+AD68</f>
        <v>#REF!</v>
      </c>
    </row>
    <row r="67" spans="1:29" ht="30">
      <c r="A67" s="64" t="s">
        <v>568</v>
      </c>
      <c r="B67" s="34" t="s">
        <v>569</v>
      </c>
      <c r="C67" s="28">
        <f>SUM(E67:F67)</f>
        <v>880</v>
      </c>
      <c r="D67" s="28"/>
      <c r="E67" s="30">
        <v>880</v>
      </c>
      <c r="F67" s="28"/>
      <c r="Y67" s="14"/>
      <c r="Z67" s="14"/>
      <c r="AA67" s="14"/>
      <c r="AB67" s="14"/>
      <c r="AC67" s="14"/>
    </row>
    <row r="68" spans="1:30" ht="15.75">
      <c r="A68" s="64" t="s">
        <v>348</v>
      </c>
      <c r="B68" s="35" t="s">
        <v>349</v>
      </c>
      <c r="C68" s="30">
        <f>SUM(C69+C70)</f>
        <v>32973</v>
      </c>
      <c r="D68" s="30">
        <f>SUM(D70,D71)</f>
        <v>0</v>
      </c>
      <c r="E68" s="30">
        <f>SUM(E69+E70)</f>
        <v>32438</v>
      </c>
      <c r="F68" s="30">
        <f>SUM(F70,F71)</f>
        <v>535</v>
      </c>
      <c r="W68" s="1">
        <v>347</v>
      </c>
      <c r="Y68" s="14" t="s">
        <v>348</v>
      </c>
      <c r="Z68" s="14" t="s">
        <v>141</v>
      </c>
      <c r="AA68" s="14" t="s">
        <v>346</v>
      </c>
      <c r="AB68" s="14" t="s">
        <v>142</v>
      </c>
      <c r="AC68" s="14" t="s">
        <v>143</v>
      </c>
      <c r="AD68" s="1" t="e">
        <f>#REF!+#REF!+#REF!+#REF!+#REF!+#REF!+#REF!+#REF!+AD70</f>
        <v>#REF!</v>
      </c>
    </row>
    <row r="69" spans="1:29" ht="15.75">
      <c r="A69" s="64" t="s">
        <v>570</v>
      </c>
      <c r="B69" s="35" t="s">
        <v>587</v>
      </c>
      <c r="C69" s="30">
        <f>SUM(E69:F69)</f>
        <v>1963</v>
      </c>
      <c r="D69" s="30"/>
      <c r="E69" s="30">
        <v>1963</v>
      </c>
      <c r="F69" s="30"/>
      <c r="Y69" s="14"/>
      <c r="Z69" s="14"/>
      <c r="AA69" s="14"/>
      <c r="AB69" s="14"/>
      <c r="AC69" s="14"/>
    </row>
    <row r="70" spans="1:30" ht="15.75">
      <c r="A70" s="64" t="s">
        <v>451</v>
      </c>
      <c r="B70" s="29" t="s">
        <v>452</v>
      </c>
      <c r="C70" s="30">
        <f>C71+C72</f>
        <v>31010</v>
      </c>
      <c r="D70" s="30">
        <f>D71+D72</f>
        <v>0</v>
      </c>
      <c r="E70" s="30">
        <v>30475</v>
      </c>
      <c r="F70" s="30">
        <f>F71+F72</f>
        <v>535</v>
      </c>
      <c r="W70" s="1">
        <v>359</v>
      </c>
      <c r="Y70" s="14" t="s">
        <v>451</v>
      </c>
      <c r="Z70" s="14" t="s">
        <v>141</v>
      </c>
      <c r="AA70" s="14" t="s">
        <v>348</v>
      </c>
      <c r="AB70" s="14" t="s">
        <v>142</v>
      </c>
      <c r="AC70" s="14" t="s">
        <v>143</v>
      </c>
      <c r="AD70" s="1" t="e">
        <f>#REF!+AD71+#REF!+#REF!+AD72</f>
        <v>#REF!</v>
      </c>
    </row>
    <row r="71" spans="1:29" ht="15.75">
      <c r="A71" s="64" t="s">
        <v>453</v>
      </c>
      <c r="B71" s="31" t="s">
        <v>454</v>
      </c>
      <c r="C71" s="30">
        <f>SUM(E71:F71)</f>
        <v>600</v>
      </c>
      <c r="D71" s="30"/>
      <c r="E71" s="30">
        <v>600</v>
      </c>
      <c r="F71" s="30"/>
      <c r="W71" s="1">
        <v>361</v>
      </c>
      <c r="Y71" s="14" t="s">
        <v>453</v>
      </c>
      <c r="Z71" s="14" t="s">
        <v>141</v>
      </c>
      <c r="AA71" s="14" t="s">
        <v>451</v>
      </c>
      <c r="AB71" s="14" t="s">
        <v>142</v>
      </c>
      <c r="AC71" s="14" t="s">
        <v>143</v>
      </c>
    </row>
    <row r="72" spans="1:29" ht="30">
      <c r="A72" s="64" t="s">
        <v>455</v>
      </c>
      <c r="B72" s="31" t="s">
        <v>456</v>
      </c>
      <c r="C72" s="30">
        <f>SUM(E72:F72)</f>
        <v>30410</v>
      </c>
      <c r="D72" s="30"/>
      <c r="E72" s="30">
        <v>29875</v>
      </c>
      <c r="F72" s="30">
        <v>535</v>
      </c>
      <c r="W72" s="1">
        <v>364</v>
      </c>
      <c r="Y72" s="14" t="s">
        <v>455</v>
      </c>
      <c r="Z72" s="14" t="s">
        <v>141</v>
      </c>
      <c r="AA72" s="14" t="s">
        <v>451</v>
      </c>
      <c r="AB72" s="14" t="s">
        <v>142</v>
      </c>
      <c r="AC72" s="14" t="s">
        <v>143</v>
      </c>
    </row>
    <row r="73" spans="1:30" ht="57">
      <c r="A73" s="65" t="s">
        <v>457</v>
      </c>
      <c r="B73" s="27" t="s">
        <v>124</v>
      </c>
      <c r="C73" s="28">
        <f>C74+C75+C78+C79</f>
        <v>121036</v>
      </c>
      <c r="D73" s="28">
        <f>D74+D75+D78+D79</f>
        <v>0</v>
      </c>
      <c r="E73" s="28">
        <f>E74+E75+E78+E79</f>
        <v>67083</v>
      </c>
      <c r="F73" s="28">
        <f>F74+F75+F78+F79</f>
        <v>53953</v>
      </c>
      <c r="W73" s="1">
        <v>365</v>
      </c>
      <c r="Y73" s="14" t="s">
        <v>457</v>
      </c>
      <c r="Z73" s="14" t="s">
        <v>141</v>
      </c>
      <c r="AA73" s="14" t="s">
        <v>114</v>
      </c>
      <c r="AB73" s="14" t="s">
        <v>145</v>
      </c>
      <c r="AC73" s="14" t="s">
        <v>143</v>
      </c>
      <c r="AD73" s="1" t="e">
        <f>AD74+AD75+#REF!+AD78+AD79</f>
        <v>#REF!</v>
      </c>
    </row>
    <row r="74" spans="1:29" ht="15.75">
      <c r="A74" s="64" t="s">
        <v>458</v>
      </c>
      <c r="B74" s="35" t="s">
        <v>459</v>
      </c>
      <c r="C74" s="30">
        <f>SUM(E74:F74)</f>
        <v>36275</v>
      </c>
      <c r="D74" s="30"/>
      <c r="E74" s="30">
        <v>36275</v>
      </c>
      <c r="F74" s="30"/>
      <c r="W74" s="1">
        <v>366</v>
      </c>
      <c r="Y74" s="14" t="s">
        <v>458</v>
      </c>
      <c r="Z74" s="14" t="s">
        <v>141</v>
      </c>
      <c r="AA74" s="14" t="s">
        <v>457</v>
      </c>
      <c r="AB74" s="14" t="s">
        <v>142</v>
      </c>
      <c r="AC74" s="14" t="s">
        <v>143</v>
      </c>
    </row>
    <row r="75" spans="1:30" ht="15.75">
      <c r="A75" s="64" t="s">
        <v>460</v>
      </c>
      <c r="B75" s="35" t="s">
        <v>461</v>
      </c>
      <c r="C75" s="30">
        <f>C76+C77</f>
        <v>77387</v>
      </c>
      <c r="D75" s="30">
        <f>D76+D77</f>
        <v>0</v>
      </c>
      <c r="E75" s="30">
        <f>E76+E77</f>
        <v>24274</v>
      </c>
      <c r="F75" s="30">
        <f>F76+F77</f>
        <v>53113</v>
      </c>
      <c r="W75" s="1">
        <v>367</v>
      </c>
      <c r="Y75" s="14" t="s">
        <v>460</v>
      </c>
      <c r="Z75" s="14" t="s">
        <v>141</v>
      </c>
      <c r="AA75" s="14" t="s">
        <v>457</v>
      </c>
      <c r="AB75" s="14" t="s">
        <v>142</v>
      </c>
      <c r="AC75" s="14" t="s">
        <v>143</v>
      </c>
      <c r="AD75" s="1">
        <f>AD76+AD77</f>
        <v>0</v>
      </c>
    </row>
    <row r="76" spans="1:29" ht="15.75">
      <c r="A76" s="64" t="s">
        <v>462</v>
      </c>
      <c r="B76" s="29" t="s">
        <v>463</v>
      </c>
      <c r="C76" s="30">
        <f>SUM(E76:F76)</f>
        <v>24274</v>
      </c>
      <c r="D76" s="30"/>
      <c r="E76" s="30">
        <v>24274</v>
      </c>
      <c r="F76" s="30"/>
      <c r="W76" s="1">
        <v>368</v>
      </c>
      <c r="Y76" s="14" t="s">
        <v>462</v>
      </c>
      <c r="Z76" s="14" t="s">
        <v>141</v>
      </c>
      <c r="AA76" s="14" t="s">
        <v>460</v>
      </c>
      <c r="AB76" s="14" t="s">
        <v>142</v>
      </c>
      <c r="AC76" s="14" t="s">
        <v>143</v>
      </c>
    </row>
    <row r="77" spans="1:29" ht="15.75">
      <c r="A77" s="64" t="s">
        <v>464</v>
      </c>
      <c r="B77" s="29" t="s">
        <v>465</v>
      </c>
      <c r="C77" s="30">
        <f>SUM(E77:F77)</f>
        <v>53113</v>
      </c>
      <c r="D77" s="30"/>
      <c r="E77" s="30"/>
      <c r="F77" s="30">
        <v>53113</v>
      </c>
      <c r="W77" s="1">
        <v>369</v>
      </c>
      <c r="Y77" s="14" t="s">
        <v>464</v>
      </c>
      <c r="Z77" s="14" t="s">
        <v>141</v>
      </c>
      <c r="AA77" s="14" t="s">
        <v>460</v>
      </c>
      <c r="AB77" s="14" t="s">
        <v>142</v>
      </c>
      <c r="AC77" s="14" t="s">
        <v>143</v>
      </c>
    </row>
    <row r="78" spans="1:29" ht="30">
      <c r="A78" s="64" t="s">
        <v>377</v>
      </c>
      <c r="B78" s="35" t="s">
        <v>378</v>
      </c>
      <c r="C78" s="30">
        <f>SUM(E78:F78)</f>
        <v>7374</v>
      </c>
      <c r="D78" s="30"/>
      <c r="E78" s="30">
        <v>6534</v>
      </c>
      <c r="F78" s="30">
        <v>840</v>
      </c>
      <c r="W78" s="1">
        <v>374</v>
      </c>
      <c r="Y78" s="14" t="s">
        <v>377</v>
      </c>
      <c r="Z78" s="14" t="s">
        <v>141</v>
      </c>
      <c r="AA78" s="14" t="s">
        <v>457</v>
      </c>
      <c r="AB78" s="14" t="s">
        <v>142</v>
      </c>
      <c r="AC78" s="14" t="s">
        <v>143</v>
      </c>
    </row>
    <row r="79" spans="1:29" ht="30">
      <c r="A79" s="64" t="s">
        <v>379</v>
      </c>
      <c r="B79" s="35" t="s">
        <v>380</v>
      </c>
      <c r="C79" s="30">
        <f>SUM(E79:F79)</f>
        <v>0</v>
      </c>
      <c r="D79" s="30"/>
      <c r="E79" s="30"/>
      <c r="F79" s="30"/>
      <c r="W79" s="1">
        <v>375</v>
      </c>
      <c r="Y79" s="14" t="s">
        <v>379</v>
      </c>
      <c r="Z79" s="14" t="s">
        <v>141</v>
      </c>
      <c r="AA79" s="14" t="s">
        <v>457</v>
      </c>
      <c r="AB79" s="14" t="s">
        <v>145</v>
      </c>
      <c r="AC79" s="14" t="s">
        <v>143</v>
      </c>
    </row>
    <row r="80" spans="1:29" ht="28.5">
      <c r="A80" s="65" t="s">
        <v>601</v>
      </c>
      <c r="B80" s="33" t="s">
        <v>608</v>
      </c>
      <c r="C80" s="30">
        <f>SUM(C81)</f>
        <v>17570</v>
      </c>
      <c r="D80" s="30">
        <f>SUM(D81)</f>
        <v>0</v>
      </c>
      <c r="E80" s="30">
        <f>SUM(E81)</f>
        <v>0</v>
      </c>
      <c r="F80" s="30">
        <f>SUM(F81)</f>
        <v>17570</v>
      </c>
      <c r="Y80" s="14"/>
      <c r="Z80" s="14"/>
      <c r="AA80" s="14"/>
      <c r="AB80" s="14"/>
      <c r="AC80" s="14"/>
    </row>
    <row r="81" spans="1:29" ht="30">
      <c r="A81" s="64" t="s">
        <v>600</v>
      </c>
      <c r="B81" s="35" t="s">
        <v>609</v>
      </c>
      <c r="C81" s="30">
        <f>SUM(E81:F81)</f>
        <v>17570</v>
      </c>
      <c r="D81" s="30"/>
      <c r="E81" s="30"/>
      <c r="F81" s="30">
        <v>17570</v>
      </c>
      <c r="Y81" s="14"/>
      <c r="Z81" s="14"/>
      <c r="AA81" s="14"/>
      <c r="AB81" s="14"/>
      <c r="AC81" s="14"/>
    </row>
    <row r="82" spans="1:30" ht="15.75">
      <c r="A82" s="65" t="s">
        <v>125</v>
      </c>
      <c r="B82" s="51" t="s">
        <v>126</v>
      </c>
      <c r="C82" s="28">
        <f>C83+C109</f>
        <v>1398007</v>
      </c>
      <c r="D82" s="28">
        <f>D83+D109</f>
        <v>0</v>
      </c>
      <c r="E82" s="28">
        <f>E83+E109</f>
        <v>1135910</v>
      </c>
      <c r="F82" s="28">
        <f>F83+F109</f>
        <v>262097</v>
      </c>
      <c r="W82" s="1">
        <v>393</v>
      </c>
      <c r="Y82" s="14" t="s">
        <v>125</v>
      </c>
      <c r="Z82" s="14" t="s">
        <v>141</v>
      </c>
      <c r="AA82" s="14" t="s">
        <v>59</v>
      </c>
      <c r="AB82" s="14" t="s">
        <v>142</v>
      </c>
      <c r="AC82" s="14" t="s">
        <v>143</v>
      </c>
      <c r="AD82" s="1" t="e">
        <f>AD83+AD109+#REF!</f>
        <v>#REF!</v>
      </c>
    </row>
    <row r="83" spans="1:30" ht="30">
      <c r="A83" s="64" t="s">
        <v>376</v>
      </c>
      <c r="B83" s="34" t="s">
        <v>375</v>
      </c>
      <c r="C83" s="30">
        <f>C84+C85+C89+C90+C94+C100</f>
        <v>1272784</v>
      </c>
      <c r="D83" s="30">
        <f>D84+D85+D89+D90+D94+D100</f>
        <v>0</v>
      </c>
      <c r="E83" s="30">
        <f>E84+E85+E89+E90+E94+E100</f>
        <v>1060851</v>
      </c>
      <c r="F83" s="30">
        <f>F84+F85+F89+F90+F94+F100</f>
        <v>211933</v>
      </c>
      <c r="W83" s="1">
        <v>394</v>
      </c>
      <c r="Y83" s="14" t="s">
        <v>376</v>
      </c>
      <c r="Z83" s="14" t="s">
        <v>141</v>
      </c>
      <c r="AA83" s="14" t="s">
        <v>125</v>
      </c>
      <c r="AB83" s="14" t="s">
        <v>142</v>
      </c>
      <c r="AC83" s="14" t="s">
        <v>143</v>
      </c>
      <c r="AD83" s="1" t="e">
        <f>#REF!+#REF!+#REF!+AD85+AD89+AD90+AD94+AD100</f>
        <v>#REF!</v>
      </c>
    </row>
    <row r="84" spans="1:29" ht="45">
      <c r="A84" s="64" t="s">
        <v>571</v>
      </c>
      <c r="B84" s="46" t="s">
        <v>572</v>
      </c>
      <c r="C84" s="30"/>
      <c r="D84" s="30"/>
      <c r="E84" s="30"/>
      <c r="F84" s="30"/>
      <c r="Y84" s="14"/>
      <c r="Z84" s="14"/>
      <c r="AA84" s="14"/>
      <c r="AB84" s="14"/>
      <c r="AC84" s="14"/>
    </row>
    <row r="85" spans="1:30" ht="15.75">
      <c r="A85" s="64" t="s">
        <v>473</v>
      </c>
      <c r="B85" s="35" t="s">
        <v>474</v>
      </c>
      <c r="C85" s="30">
        <f>C86+C87+C88</f>
        <v>117763</v>
      </c>
      <c r="D85" s="30">
        <f>D86+D87+D88</f>
        <v>0</v>
      </c>
      <c r="E85" s="30">
        <f>E86+E87+E88</f>
        <v>116503</v>
      </c>
      <c r="F85" s="30">
        <f>F86+F87+F88</f>
        <v>1260</v>
      </c>
      <c r="W85" s="1">
        <v>405</v>
      </c>
      <c r="Y85" s="14" t="s">
        <v>473</v>
      </c>
      <c r="Z85" s="14" t="s">
        <v>141</v>
      </c>
      <c r="AA85" s="14" t="s">
        <v>376</v>
      </c>
      <c r="AB85" s="14" t="s">
        <v>142</v>
      </c>
      <c r="AC85" s="14" t="s">
        <v>143</v>
      </c>
      <c r="AD85" s="1">
        <f>AD86+AD87+AD88</f>
        <v>0</v>
      </c>
    </row>
    <row r="86" spans="1:29" ht="15.75">
      <c r="A86" s="64" t="s">
        <v>475</v>
      </c>
      <c r="B86" s="29" t="s">
        <v>476</v>
      </c>
      <c r="C86" s="30">
        <f>SUM(E86:F86)</f>
        <v>4589</v>
      </c>
      <c r="D86" s="30"/>
      <c r="E86" s="30">
        <v>4589</v>
      </c>
      <c r="F86" s="30"/>
      <c r="W86" s="1">
        <v>406</v>
      </c>
      <c r="Y86" s="14" t="s">
        <v>475</v>
      </c>
      <c r="Z86" s="14" t="s">
        <v>141</v>
      </c>
      <c r="AA86" s="14" t="s">
        <v>473</v>
      </c>
      <c r="AB86" s="14" t="s">
        <v>142</v>
      </c>
      <c r="AC86" s="14" t="s">
        <v>143</v>
      </c>
    </row>
    <row r="87" spans="1:29" ht="15.75">
      <c r="A87" s="64" t="s">
        <v>477</v>
      </c>
      <c r="B87" s="29" t="s">
        <v>478</v>
      </c>
      <c r="C87" s="30">
        <f>SUM(E87:F87)</f>
        <v>106414</v>
      </c>
      <c r="D87" s="30"/>
      <c r="E87" s="30">
        <v>106414</v>
      </c>
      <c r="F87" s="30"/>
      <c r="W87" s="1">
        <v>407</v>
      </c>
      <c r="Y87" s="14" t="s">
        <v>477</v>
      </c>
      <c r="Z87" s="14" t="s">
        <v>141</v>
      </c>
      <c r="AA87" s="14" t="s">
        <v>473</v>
      </c>
      <c r="AB87" s="14" t="s">
        <v>142</v>
      </c>
      <c r="AC87" s="14" t="s">
        <v>143</v>
      </c>
    </row>
    <row r="88" spans="1:29" ht="15.75">
      <c r="A88" s="64" t="s">
        <v>479</v>
      </c>
      <c r="B88" s="29" t="s">
        <v>480</v>
      </c>
      <c r="C88" s="30">
        <f>SUM(E88:F88)</f>
        <v>6760</v>
      </c>
      <c r="D88" s="30"/>
      <c r="E88" s="30">
        <v>5500</v>
      </c>
      <c r="F88" s="30">
        <v>1260</v>
      </c>
      <c r="W88" s="1">
        <v>408</v>
      </c>
      <c r="Y88" s="14" t="s">
        <v>479</v>
      </c>
      <c r="Z88" s="14" t="s">
        <v>141</v>
      </c>
      <c r="AA88" s="14" t="s">
        <v>473</v>
      </c>
      <c r="AB88" s="14" t="s">
        <v>142</v>
      </c>
      <c r="AC88" s="14" t="s">
        <v>143</v>
      </c>
    </row>
    <row r="89" spans="1:29" ht="15.75">
      <c r="A89" s="64" t="s">
        <v>481</v>
      </c>
      <c r="B89" s="35" t="s">
        <v>482</v>
      </c>
      <c r="C89" s="30">
        <f>SUM(E89:F89)</f>
        <v>4360</v>
      </c>
      <c r="D89" s="30"/>
      <c r="E89" s="30">
        <v>4039</v>
      </c>
      <c r="F89" s="30">
        <v>321</v>
      </c>
      <c r="W89" s="1">
        <v>409</v>
      </c>
      <c r="Y89" s="14" t="s">
        <v>481</v>
      </c>
      <c r="Z89" s="14" t="s">
        <v>141</v>
      </c>
      <c r="AA89" s="14" t="s">
        <v>376</v>
      </c>
      <c r="AB89" s="14" t="s">
        <v>142</v>
      </c>
      <c r="AC89" s="14" t="s">
        <v>143</v>
      </c>
    </row>
    <row r="90" spans="1:30" ht="30">
      <c r="A90" s="64" t="s">
        <v>483</v>
      </c>
      <c r="B90" s="35" t="s">
        <v>484</v>
      </c>
      <c r="C90" s="30">
        <f>C91+C92+C93</f>
        <v>3488</v>
      </c>
      <c r="D90" s="30">
        <f>D91+D92+D93</f>
        <v>0</v>
      </c>
      <c r="E90" s="30">
        <f>E91+E92+E93</f>
        <v>3488</v>
      </c>
      <c r="F90" s="30">
        <f>F91+F92+F93</f>
        <v>0</v>
      </c>
      <c r="W90" s="1">
        <v>410</v>
      </c>
      <c r="Y90" s="14" t="s">
        <v>483</v>
      </c>
      <c r="Z90" s="14" t="s">
        <v>141</v>
      </c>
      <c r="AA90" s="14" t="s">
        <v>376</v>
      </c>
      <c r="AB90" s="14" t="s">
        <v>142</v>
      </c>
      <c r="AC90" s="14" t="s">
        <v>143</v>
      </c>
      <c r="AD90" s="1">
        <f>AD91+AD92+AD93</f>
        <v>0</v>
      </c>
    </row>
    <row r="91" spans="1:29" ht="15.75">
      <c r="A91" s="64" t="s">
        <v>485</v>
      </c>
      <c r="B91" s="29" t="s">
        <v>486</v>
      </c>
      <c r="C91" s="30">
        <f>SUM(E91:F91)</f>
        <v>0</v>
      </c>
      <c r="D91" s="30"/>
      <c r="E91" s="30"/>
      <c r="F91" s="30"/>
      <c r="W91" s="1">
        <v>411</v>
      </c>
      <c r="Y91" s="14" t="s">
        <v>485</v>
      </c>
      <c r="Z91" s="14" t="s">
        <v>141</v>
      </c>
      <c r="AA91" s="14" t="s">
        <v>483</v>
      </c>
      <c r="AB91" s="14" t="s">
        <v>142</v>
      </c>
      <c r="AC91" s="14" t="s">
        <v>143</v>
      </c>
    </row>
    <row r="92" spans="1:29" ht="15.75">
      <c r="A92" s="64" t="s">
        <v>487</v>
      </c>
      <c r="B92" s="29" t="s">
        <v>488</v>
      </c>
      <c r="C92" s="30">
        <f>SUM(E92:F92)</f>
        <v>0</v>
      </c>
      <c r="D92" s="30"/>
      <c r="E92" s="30"/>
      <c r="F92" s="30"/>
      <c r="W92" s="1">
        <v>412</v>
      </c>
      <c r="Y92" s="14" t="s">
        <v>487</v>
      </c>
      <c r="Z92" s="14" t="s">
        <v>141</v>
      </c>
      <c r="AA92" s="14" t="s">
        <v>483</v>
      </c>
      <c r="AB92" s="14" t="s">
        <v>142</v>
      </c>
      <c r="AC92" s="14" t="s">
        <v>143</v>
      </c>
    </row>
    <row r="93" spans="1:29" ht="30">
      <c r="A93" s="64" t="s">
        <v>489</v>
      </c>
      <c r="B93" s="29" t="s">
        <v>490</v>
      </c>
      <c r="C93" s="30">
        <f>SUM(E93:F93)</f>
        <v>3488</v>
      </c>
      <c r="D93" s="30"/>
      <c r="E93" s="30">
        <v>3488</v>
      </c>
      <c r="F93" s="30"/>
      <c r="W93" s="1">
        <v>413</v>
      </c>
      <c r="Y93" s="14" t="s">
        <v>489</v>
      </c>
      <c r="Z93" s="14" t="s">
        <v>141</v>
      </c>
      <c r="AA93" s="14" t="s">
        <v>483</v>
      </c>
      <c r="AB93" s="14" t="s">
        <v>142</v>
      </c>
      <c r="AC93" s="14" t="s">
        <v>143</v>
      </c>
    </row>
    <row r="94" spans="1:30" ht="15.75">
      <c r="A94" s="64" t="s">
        <v>491</v>
      </c>
      <c r="B94" s="35" t="s">
        <v>492</v>
      </c>
      <c r="C94" s="30">
        <f>C95+C96+C97+C98+C99</f>
        <v>50760</v>
      </c>
      <c r="D94" s="30">
        <f>D95+D96+D97+D98+D99</f>
        <v>0</v>
      </c>
      <c r="E94" s="30">
        <f>E95+E96+E97+E98+E99</f>
        <v>37660</v>
      </c>
      <c r="F94" s="30">
        <f>F95+F96+F97+F98+F99</f>
        <v>13100</v>
      </c>
      <c r="W94" s="1">
        <v>414</v>
      </c>
      <c r="Y94" s="14" t="s">
        <v>491</v>
      </c>
      <c r="Z94" s="14" t="s">
        <v>141</v>
      </c>
      <c r="AA94" s="14" t="s">
        <v>376</v>
      </c>
      <c r="AB94" s="14" t="s">
        <v>142</v>
      </c>
      <c r="AC94" s="14" t="s">
        <v>143</v>
      </c>
      <c r="AD94" s="1">
        <f>AD95+AD96+AD97+AD98+AD99</f>
        <v>0</v>
      </c>
    </row>
    <row r="95" spans="1:29" ht="15.75">
      <c r="A95" s="64" t="s">
        <v>493</v>
      </c>
      <c r="B95" s="29" t="s">
        <v>127</v>
      </c>
      <c r="C95" s="30">
        <f>SUM(E95:F95)</f>
        <v>26091</v>
      </c>
      <c r="D95" s="30"/>
      <c r="E95" s="30">
        <v>14035</v>
      </c>
      <c r="F95" s="30">
        <v>12056</v>
      </c>
      <c r="W95" s="1">
        <v>415</v>
      </c>
      <c r="Y95" s="14" t="s">
        <v>493</v>
      </c>
      <c r="Z95" s="14" t="s">
        <v>141</v>
      </c>
      <c r="AA95" s="14" t="s">
        <v>491</v>
      </c>
      <c r="AB95" s="14" t="s">
        <v>145</v>
      </c>
      <c r="AC95" s="14" t="s">
        <v>143</v>
      </c>
    </row>
    <row r="96" spans="1:29" ht="15.75">
      <c r="A96" s="64" t="s">
        <v>494</v>
      </c>
      <c r="B96" s="29" t="s">
        <v>495</v>
      </c>
      <c r="C96" s="30">
        <f>SUM(E96:F96)</f>
        <v>0</v>
      </c>
      <c r="D96" s="30"/>
      <c r="E96" s="30"/>
      <c r="F96" s="30"/>
      <c r="W96" s="1">
        <v>416</v>
      </c>
      <c r="Y96" s="14" t="s">
        <v>494</v>
      </c>
      <c r="Z96" s="14" t="s">
        <v>141</v>
      </c>
      <c r="AA96" s="14" t="s">
        <v>491</v>
      </c>
      <c r="AB96" s="14" t="s">
        <v>142</v>
      </c>
      <c r="AC96" s="14" t="s">
        <v>143</v>
      </c>
    </row>
    <row r="97" spans="1:29" ht="15.75">
      <c r="A97" s="64" t="s">
        <v>496</v>
      </c>
      <c r="B97" s="29" t="s">
        <v>497</v>
      </c>
      <c r="C97" s="30">
        <f>SUM(E97:F97)</f>
        <v>2873</v>
      </c>
      <c r="D97" s="30"/>
      <c r="E97" s="30">
        <v>1829</v>
      </c>
      <c r="F97" s="30">
        <v>1044</v>
      </c>
      <c r="W97" s="1">
        <v>417</v>
      </c>
      <c r="Y97" s="14" t="s">
        <v>496</v>
      </c>
      <c r="Z97" s="14" t="s">
        <v>141</v>
      </c>
      <c r="AA97" s="14" t="s">
        <v>491</v>
      </c>
      <c r="AB97" s="14" t="s">
        <v>142</v>
      </c>
      <c r="AC97" s="14" t="s">
        <v>143</v>
      </c>
    </row>
    <row r="98" spans="1:29" ht="15.75">
      <c r="A98" s="64" t="s">
        <v>498</v>
      </c>
      <c r="B98" s="29" t="s">
        <v>499</v>
      </c>
      <c r="C98" s="30">
        <f>SUM(E98:F98)</f>
        <v>10253</v>
      </c>
      <c r="D98" s="30"/>
      <c r="E98" s="30">
        <v>10253</v>
      </c>
      <c r="F98" s="30"/>
      <c r="W98" s="1">
        <v>418</v>
      </c>
      <c r="Y98" s="14" t="s">
        <v>498</v>
      </c>
      <c r="Z98" s="14" t="s">
        <v>141</v>
      </c>
      <c r="AA98" s="14" t="s">
        <v>491</v>
      </c>
      <c r="AB98" s="14" t="s">
        <v>142</v>
      </c>
      <c r="AC98" s="14" t="s">
        <v>143</v>
      </c>
    </row>
    <row r="99" spans="1:29" ht="15.75">
      <c r="A99" s="64" t="s">
        <v>500</v>
      </c>
      <c r="B99" s="29" t="s">
        <v>501</v>
      </c>
      <c r="C99" s="30">
        <f>SUM(E99:F99)</f>
        <v>11543</v>
      </c>
      <c r="D99" s="30"/>
      <c r="E99" s="30">
        <v>11543</v>
      </c>
      <c r="F99" s="30"/>
      <c r="W99" s="1">
        <v>419</v>
      </c>
      <c r="Y99" s="14" t="s">
        <v>500</v>
      </c>
      <c r="Z99" s="14" t="s">
        <v>141</v>
      </c>
      <c r="AA99" s="14" t="s">
        <v>491</v>
      </c>
      <c r="AB99" s="14" t="s">
        <v>142</v>
      </c>
      <c r="AC99" s="14" t="s">
        <v>143</v>
      </c>
    </row>
    <row r="100" spans="1:30" ht="30">
      <c r="A100" s="64" t="s">
        <v>502</v>
      </c>
      <c r="B100" s="35" t="s">
        <v>128</v>
      </c>
      <c r="C100" s="30">
        <f>C101+C102+C103+C104+C105+C106+C107+C108</f>
        <v>1096413</v>
      </c>
      <c r="D100" s="30">
        <f>D101+D102+D103+D104+D105+D106+D107+D108</f>
        <v>0</v>
      </c>
      <c r="E100" s="30">
        <f>E101+E102+E103+E104+E105+E106+E107+E108</f>
        <v>899161</v>
      </c>
      <c r="F100" s="30">
        <f>F101+F102+F103+F104+F105+F106+F107+F108</f>
        <v>197252</v>
      </c>
      <c r="W100" s="1">
        <v>420</v>
      </c>
      <c r="Y100" s="14" t="s">
        <v>502</v>
      </c>
      <c r="Z100" s="14" t="s">
        <v>141</v>
      </c>
      <c r="AA100" s="14" t="s">
        <v>376</v>
      </c>
      <c r="AB100" s="14" t="s">
        <v>144</v>
      </c>
      <c r="AC100" s="14" t="s">
        <v>143</v>
      </c>
      <c r="AD100" s="1">
        <f>AD101+AD102+AD103+AD104+AD105+AD106+AD107+AD108</f>
        <v>0</v>
      </c>
    </row>
    <row r="101" spans="1:29" ht="30">
      <c r="A101" s="64" t="s">
        <v>503</v>
      </c>
      <c r="B101" s="29" t="s">
        <v>504</v>
      </c>
      <c r="C101" s="30">
        <f aca="true" t="shared" si="4" ref="C101:C108">SUM(E101:F101)</f>
        <v>178587</v>
      </c>
      <c r="D101" s="30"/>
      <c r="E101" s="30"/>
      <c r="F101" s="30">
        <v>178587</v>
      </c>
      <c r="W101" s="1">
        <v>421</v>
      </c>
      <c r="Y101" s="14" t="s">
        <v>503</v>
      </c>
      <c r="Z101" s="14" t="s">
        <v>141</v>
      </c>
      <c r="AA101" s="14" t="s">
        <v>502</v>
      </c>
      <c r="AB101" s="14" t="s">
        <v>142</v>
      </c>
      <c r="AC101" s="14" t="s">
        <v>143</v>
      </c>
    </row>
    <row r="102" spans="1:29" ht="15.75">
      <c r="A102" s="64" t="s">
        <v>505</v>
      </c>
      <c r="B102" s="29" t="s">
        <v>506</v>
      </c>
      <c r="C102" s="30">
        <f t="shared" si="4"/>
        <v>3493</v>
      </c>
      <c r="D102" s="30"/>
      <c r="E102" s="30">
        <v>3493</v>
      </c>
      <c r="F102" s="30"/>
      <c r="W102" s="1">
        <v>422</v>
      </c>
      <c r="Y102" s="14" t="s">
        <v>505</v>
      </c>
      <c r="Z102" s="14" t="s">
        <v>141</v>
      </c>
      <c r="AA102" s="14" t="s">
        <v>502</v>
      </c>
      <c r="AB102" s="14" t="s">
        <v>142</v>
      </c>
      <c r="AC102" s="14" t="s">
        <v>143</v>
      </c>
    </row>
    <row r="103" spans="1:29" ht="15.75">
      <c r="A103" s="64" t="s">
        <v>507</v>
      </c>
      <c r="B103" s="29" t="s">
        <v>508</v>
      </c>
      <c r="C103" s="30">
        <f t="shared" si="4"/>
        <v>12261</v>
      </c>
      <c r="D103" s="30"/>
      <c r="E103" s="30">
        <v>11421</v>
      </c>
      <c r="F103" s="30">
        <v>840</v>
      </c>
      <c r="W103" s="1">
        <v>423</v>
      </c>
      <c r="Y103" s="14" t="s">
        <v>507</v>
      </c>
      <c r="Z103" s="14" t="s">
        <v>141</v>
      </c>
      <c r="AA103" s="14" t="s">
        <v>502</v>
      </c>
      <c r="AB103" s="14" t="s">
        <v>142</v>
      </c>
      <c r="AC103" s="14" t="s">
        <v>143</v>
      </c>
    </row>
    <row r="104" spans="1:29" ht="30">
      <c r="A104" s="64" t="s">
        <v>509</v>
      </c>
      <c r="B104" s="29" t="s">
        <v>510</v>
      </c>
      <c r="C104" s="30">
        <f t="shared" si="4"/>
        <v>610654</v>
      </c>
      <c r="D104" s="30"/>
      <c r="E104" s="30">
        <v>610654</v>
      </c>
      <c r="F104" s="30"/>
      <c r="W104" s="1">
        <v>424</v>
      </c>
      <c r="Y104" s="14" t="s">
        <v>509</v>
      </c>
      <c r="Z104" s="14" t="s">
        <v>141</v>
      </c>
      <c r="AA104" s="14" t="s">
        <v>502</v>
      </c>
      <c r="AB104" s="14" t="s">
        <v>142</v>
      </c>
      <c r="AC104" s="14" t="s">
        <v>143</v>
      </c>
    </row>
    <row r="105" spans="1:29" ht="15.75">
      <c r="A105" s="64" t="s">
        <v>511</v>
      </c>
      <c r="B105" s="29" t="s">
        <v>512</v>
      </c>
      <c r="C105" s="30">
        <f t="shared" si="4"/>
        <v>0</v>
      </c>
      <c r="D105" s="30"/>
      <c r="E105" s="30"/>
      <c r="F105" s="30"/>
      <c r="W105" s="1">
        <v>425</v>
      </c>
      <c r="Y105" s="14" t="s">
        <v>511</v>
      </c>
      <c r="Z105" s="14" t="s">
        <v>141</v>
      </c>
      <c r="AA105" s="14" t="s">
        <v>502</v>
      </c>
      <c r="AB105" s="14" t="s">
        <v>142</v>
      </c>
      <c r="AC105" s="14" t="s">
        <v>143</v>
      </c>
    </row>
    <row r="106" spans="1:29" ht="15.75">
      <c r="A106" s="64" t="s">
        <v>513</v>
      </c>
      <c r="B106" s="29" t="s">
        <v>514</v>
      </c>
      <c r="C106" s="30">
        <f t="shared" si="4"/>
        <v>0</v>
      </c>
      <c r="D106" s="30"/>
      <c r="E106" s="30"/>
      <c r="F106" s="30"/>
      <c r="W106" s="1">
        <v>426</v>
      </c>
      <c r="Y106" s="14" t="s">
        <v>513</v>
      </c>
      <c r="Z106" s="14" t="s">
        <v>141</v>
      </c>
      <c r="AA106" s="14" t="s">
        <v>502</v>
      </c>
      <c r="AB106" s="14" t="s">
        <v>142</v>
      </c>
      <c r="AC106" s="14" t="s">
        <v>143</v>
      </c>
    </row>
    <row r="107" spans="1:29" ht="60">
      <c r="A107" s="64" t="s">
        <v>515</v>
      </c>
      <c r="B107" s="29" t="s">
        <v>129</v>
      </c>
      <c r="C107" s="30">
        <f t="shared" si="4"/>
        <v>0</v>
      </c>
      <c r="D107" s="30"/>
      <c r="E107" s="30"/>
      <c r="F107" s="30"/>
      <c r="W107" s="1">
        <v>427</v>
      </c>
      <c r="Y107" s="14" t="s">
        <v>515</v>
      </c>
      <c r="Z107" s="14" t="s">
        <v>141</v>
      </c>
      <c r="AA107" s="14" t="s">
        <v>502</v>
      </c>
      <c r="AB107" s="14" t="s">
        <v>144</v>
      </c>
      <c r="AC107" s="14" t="s">
        <v>143</v>
      </c>
    </row>
    <row r="108" spans="1:29" ht="15.75">
      <c r="A108" s="64" t="s">
        <v>516</v>
      </c>
      <c r="B108" s="29" t="s">
        <v>517</v>
      </c>
      <c r="C108" s="30">
        <f t="shared" si="4"/>
        <v>291418</v>
      </c>
      <c r="D108" s="30"/>
      <c r="E108" s="30">
        <v>273593</v>
      </c>
      <c r="F108" s="30">
        <v>17825</v>
      </c>
      <c r="W108" s="1">
        <v>428</v>
      </c>
      <c r="Y108" s="14" t="s">
        <v>516</v>
      </c>
      <c r="Z108" s="14" t="s">
        <v>141</v>
      </c>
      <c r="AA108" s="14" t="s">
        <v>502</v>
      </c>
      <c r="AB108" s="14" t="s">
        <v>142</v>
      </c>
      <c r="AC108" s="14" t="s">
        <v>143</v>
      </c>
    </row>
    <row r="109" spans="1:30" ht="45">
      <c r="A109" s="64" t="s">
        <v>518</v>
      </c>
      <c r="B109" s="34" t="s">
        <v>519</v>
      </c>
      <c r="C109" s="30">
        <f>C110+C114+C118</f>
        <v>125223</v>
      </c>
      <c r="D109" s="30">
        <f>D110+D114+D118</f>
        <v>0</v>
      </c>
      <c r="E109" s="30">
        <f>E110+E114+E118</f>
        <v>75059</v>
      </c>
      <c r="F109" s="30">
        <f>F110+F114+F118</f>
        <v>50164</v>
      </c>
      <c r="W109" s="1">
        <v>429</v>
      </c>
      <c r="Y109" s="14" t="s">
        <v>518</v>
      </c>
      <c r="Z109" s="14" t="s">
        <v>141</v>
      </c>
      <c r="AA109" s="14" t="s">
        <v>125</v>
      </c>
      <c r="AB109" s="14" t="s">
        <v>142</v>
      </c>
      <c r="AC109" s="14" t="s">
        <v>143</v>
      </c>
      <c r="AD109" s="1" t="e">
        <f>AD110+AD114+AD118</f>
        <v>#REF!</v>
      </c>
    </row>
    <row r="110" spans="1:30" ht="45">
      <c r="A110" s="64" t="s">
        <v>520</v>
      </c>
      <c r="B110" s="35" t="s">
        <v>521</v>
      </c>
      <c r="C110" s="30">
        <f>C111+C112+C113</f>
        <v>4000</v>
      </c>
      <c r="D110" s="30">
        <f>D111+D112+D113</f>
        <v>0</v>
      </c>
      <c r="E110" s="30">
        <v>4000</v>
      </c>
      <c r="F110" s="30">
        <f>F111+F112+F113</f>
        <v>0</v>
      </c>
      <c r="W110" s="1">
        <v>430</v>
      </c>
      <c r="Y110" s="14" t="s">
        <v>520</v>
      </c>
      <c r="Z110" s="14" t="s">
        <v>141</v>
      </c>
      <c r="AA110" s="14" t="s">
        <v>518</v>
      </c>
      <c r="AB110" s="14" t="s">
        <v>142</v>
      </c>
      <c r="AC110" s="14" t="s">
        <v>143</v>
      </c>
      <c r="AD110" s="1">
        <f>AD111+AD112+AD113</f>
        <v>0</v>
      </c>
    </row>
    <row r="111" spans="1:29" ht="15.75">
      <c r="A111" s="64" t="s">
        <v>522</v>
      </c>
      <c r="B111" s="29" t="s">
        <v>523</v>
      </c>
      <c r="C111" s="30">
        <f>SUM(E111:F111)</f>
        <v>4000</v>
      </c>
      <c r="D111" s="30"/>
      <c r="E111" s="30">
        <v>4000</v>
      </c>
      <c r="F111" s="30"/>
      <c r="W111" s="1">
        <v>431</v>
      </c>
      <c r="Y111" s="14" t="s">
        <v>522</v>
      </c>
      <c r="Z111" s="14" t="s">
        <v>141</v>
      </c>
      <c r="AA111" s="14" t="s">
        <v>520</v>
      </c>
      <c r="AB111" s="14" t="s">
        <v>142</v>
      </c>
      <c r="AC111" s="14" t="s">
        <v>143</v>
      </c>
    </row>
    <row r="112" spans="1:29" ht="30">
      <c r="A112" s="64" t="s">
        <v>524</v>
      </c>
      <c r="B112" s="29" t="s">
        <v>525</v>
      </c>
      <c r="C112" s="30">
        <f>SUM(E112:F112)</f>
        <v>0</v>
      </c>
      <c r="D112" s="30"/>
      <c r="E112" s="30"/>
      <c r="F112" s="30"/>
      <c r="W112" s="1">
        <v>432</v>
      </c>
      <c r="Y112" s="14" t="s">
        <v>524</v>
      </c>
      <c r="Z112" s="14" t="s">
        <v>141</v>
      </c>
      <c r="AA112" s="14" t="s">
        <v>520</v>
      </c>
      <c r="AB112" s="14" t="s">
        <v>142</v>
      </c>
      <c r="AC112" s="14" t="s">
        <v>143</v>
      </c>
    </row>
    <row r="113" spans="1:29" ht="30">
      <c r="A113" s="64" t="s">
        <v>526</v>
      </c>
      <c r="B113" s="29" t="s">
        <v>527</v>
      </c>
      <c r="C113" s="30">
        <f>SUM(E113:F113)</f>
        <v>0</v>
      </c>
      <c r="D113" s="30"/>
      <c r="E113" s="30"/>
      <c r="F113" s="30"/>
      <c r="W113" s="1">
        <v>433</v>
      </c>
      <c r="Y113" s="14" t="s">
        <v>526</v>
      </c>
      <c r="Z113" s="14" t="s">
        <v>141</v>
      </c>
      <c r="AA113" s="14" t="s">
        <v>520</v>
      </c>
      <c r="AB113" s="14" t="s">
        <v>142</v>
      </c>
      <c r="AC113" s="14" t="s">
        <v>143</v>
      </c>
    </row>
    <row r="114" spans="1:30" ht="30">
      <c r="A114" s="64" t="s">
        <v>528</v>
      </c>
      <c r="B114" s="35" t="s">
        <v>529</v>
      </c>
      <c r="C114" s="30">
        <f>C115+C116+C117</f>
        <v>100963</v>
      </c>
      <c r="D114" s="30">
        <f>D115+D116+D117</f>
        <v>0</v>
      </c>
      <c r="E114" s="30">
        <f>E115+E116+E117</f>
        <v>50799</v>
      </c>
      <c r="F114" s="30">
        <f>F115+F116+F117</f>
        <v>50164</v>
      </c>
      <c r="W114" s="1">
        <v>434</v>
      </c>
      <c r="Y114" s="14" t="s">
        <v>528</v>
      </c>
      <c r="Z114" s="14" t="s">
        <v>141</v>
      </c>
      <c r="AA114" s="14" t="s">
        <v>518</v>
      </c>
      <c r="AB114" s="14" t="s">
        <v>142</v>
      </c>
      <c r="AC114" s="14" t="s">
        <v>143</v>
      </c>
      <c r="AD114" s="1" t="e">
        <f>#REF!+AD115+AD116+AD117</f>
        <v>#REF!</v>
      </c>
    </row>
    <row r="115" spans="1:29" ht="45">
      <c r="A115" s="64" t="s">
        <v>530</v>
      </c>
      <c r="B115" s="29" t="s">
        <v>531</v>
      </c>
      <c r="C115" s="30">
        <f>SUM(E115:F115)</f>
        <v>38786</v>
      </c>
      <c r="D115" s="30"/>
      <c r="E115" s="30"/>
      <c r="F115" s="30">
        <v>38786</v>
      </c>
      <c r="W115" s="1">
        <v>436</v>
      </c>
      <c r="Y115" s="14" t="s">
        <v>530</v>
      </c>
      <c r="Z115" s="14" t="s">
        <v>141</v>
      </c>
      <c r="AA115" s="14" t="s">
        <v>528</v>
      </c>
      <c r="AB115" s="14" t="s">
        <v>142</v>
      </c>
      <c r="AC115" s="14" t="s">
        <v>143</v>
      </c>
    </row>
    <row r="116" spans="1:29" ht="30">
      <c r="A116" s="64" t="s">
        <v>532</v>
      </c>
      <c r="B116" s="29" t="s">
        <v>130</v>
      </c>
      <c r="C116" s="30">
        <f>SUM(E116:F116)</f>
        <v>0</v>
      </c>
      <c r="D116" s="30"/>
      <c r="E116" s="30"/>
      <c r="F116" s="30"/>
      <c r="W116" s="1">
        <v>437</v>
      </c>
      <c r="Y116" s="14" t="s">
        <v>532</v>
      </c>
      <c r="Z116" s="14" t="s">
        <v>141</v>
      </c>
      <c r="AA116" s="14" t="s">
        <v>528</v>
      </c>
      <c r="AB116" s="14" t="s">
        <v>144</v>
      </c>
      <c r="AC116" s="14" t="s">
        <v>143</v>
      </c>
    </row>
    <row r="117" spans="1:29" ht="30">
      <c r="A117" s="64" t="s">
        <v>533</v>
      </c>
      <c r="B117" s="29" t="s">
        <v>534</v>
      </c>
      <c r="C117" s="30">
        <f>SUM(E117:F117)</f>
        <v>62177</v>
      </c>
      <c r="D117" s="30"/>
      <c r="E117" s="30">
        <v>50799</v>
      </c>
      <c r="F117" s="30">
        <v>11378</v>
      </c>
      <c r="W117" s="1">
        <v>438</v>
      </c>
      <c r="Y117" s="14" t="s">
        <v>533</v>
      </c>
      <c r="Z117" s="14" t="s">
        <v>141</v>
      </c>
      <c r="AA117" s="14" t="s">
        <v>528</v>
      </c>
      <c r="AB117" s="14" t="s">
        <v>142</v>
      </c>
      <c r="AC117" s="14" t="s">
        <v>143</v>
      </c>
    </row>
    <row r="118" spans="1:30" ht="30">
      <c r="A118" s="64" t="s">
        <v>535</v>
      </c>
      <c r="B118" s="35" t="s">
        <v>536</v>
      </c>
      <c r="C118" s="30">
        <f>C119+C120+C121</f>
        <v>20260</v>
      </c>
      <c r="D118" s="30">
        <f>D119+D120+D121</f>
        <v>0</v>
      </c>
      <c r="E118" s="30">
        <f>E119+E120+E121</f>
        <v>20260</v>
      </c>
      <c r="F118" s="30">
        <f>F119+F120+F121</f>
        <v>0</v>
      </c>
      <c r="W118" s="1">
        <v>439</v>
      </c>
      <c r="Y118" s="14" t="s">
        <v>535</v>
      </c>
      <c r="Z118" s="14" t="s">
        <v>141</v>
      </c>
      <c r="AA118" s="14" t="s">
        <v>518</v>
      </c>
      <c r="AB118" s="14" t="s">
        <v>142</v>
      </c>
      <c r="AC118" s="14" t="s">
        <v>143</v>
      </c>
      <c r="AD118" s="1">
        <f>AD119+AD120+AD121</f>
        <v>0</v>
      </c>
    </row>
    <row r="119" spans="1:29" ht="15.75">
      <c r="A119" s="64" t="s">
        <v>537</v>
      </c>
      <c r="B119" s="29" t="s">
        <v>538</v>
      </c>
      <c r="C119" s="30">
        <f>SUM(E119:F119)</f>
        <v>0</v>
      </c>
      <c r="D119" s="30"/>
      <c r="E119" s="30"/>
      <c r="F119" s="30"/>
      <c r="W119" s="1">
        <v>440</v>
      </c>
      <c r="Y119" s="14" t="s">
        <v>537</v>
      </c>
      <c r="Z119" s="14" t="s">
        <v>141</v>
      </c>
      <c r="AA119" s="14" t="s">
        <v>535</v>
      </c>
      <c r="AB119" s="14" t="s">
        <v>142</v>
      </c>
      <c r="AC119" s="14" t="s">
        <v>143</v>
      </c>
    </row>
    <row r="120" spans="1:29" ht="30">
      <c r="A120" s="64" t="s">
        <v>539</v>
      </c>
      <c r="B120" s="29" t="s">
        <v>540</v>
      </c>
      <c r="C120" s="30">
        <f>SUM(E120:F120)</f>
        <v>0</v>
      </c>
      <c r="D120" s="30"/>
      <c r="E120" s="30"/>
      <c r="F120" s="30"/>
      <c r="W120" s="1">
        <v>441</v>
      </c>
      <c r="Y120" s="14" t="s">
        <v>539</v>
      </c>
      <c r="Z120" s="14" t="s">
        <v>141</v>
      </c>
      <c r="AA120" s="14" t="s">
        <v>535</v>
      </c>
      <c r="AB120" s="14" t="s">
        <v>145</v>
      </c>
      <c r="AC120" s="14" t="s">
        <v>143</v>
      </c>
    </row>
    <row r="121" spans="1:29" ht="15.75">
      <c r="A121" s="64" t="s">
        <v>541</v>
      </c>
      <c r="B121" s="29" t="s">
        <v>542</v>
      </c>
      <c r="C121" s="30">
        <f>SUM(E121:F121)</f>
        <v>20260</v>
      </c>
      <c r="D121" s="30"/>
      <c r="E121" s="30">
        <v>20260</v>
      </c>
      <c r="F121" s="30"/>
      <c r="W121" s="1">
        <v>442</v>
      </c>
      <c r="Y121" s="14" t="s">
        <v>541</v>
      </c>
      <c r="Z121" s="14" t="s">
        <v>141</v>
      </c>
      <c r="AA121" s="14" t="s">
        <v>535</v>
      </c>
      <c r="AB121" s="14" t="s">
        <v>142</v>
      </c>
      <c r="AC121" s="14" t="s">
        <v>143</v>
      </c>
    </row>
    <row r="122" spans="1:30" ht="15.75">
      <c r="A122" s="65" t="s">
        <v>131</v>
      </c>
      <c r="B122" s="51" t="s">
        <v>132</v>
      </c>
      <c r="C122" s="28">
        <f>SUM(C123,C141)</f>
        <v>9151066</v>
      </c>
      <c r="D122" s="28">
        <f>SUM(D123,D141)</f>
        <v>-4022175</v>
      </c>
      <c r="E122" s="28">
        <f>SUM(E123,E141)</f>
        <v>8220083</v>
      </c>
      <c r="F122" s="28">
        <f>SUM(F123,F141)</f>
        <v>4953158</v>
      </c>
      <c r="W122" s="1">
        <v>515</v>
      </c>
      <c r="Y122" s="14" t="s">
        <v>131</v>
      </c>
      <c r="Z122" s="14" t="s">
        <v>141</v>
      </c>
      <c r="AA122" s="14" t="s">
        <v>59</v>
      </c>
      <c r="AB122" s="14" t="s">
        <v>142</v>
      </c>
      <c r="AC122" s="14" t="s">
        <v>143</v>
      </c>
      <c r="AD122" s="1" t="e">
        <f>AD123+AD141</f>
        <v>#REF!</v>
      </c>
    </row>
    <row r="123" spans="1:30" ht="15.75">
      <c r="A123" s="65" t="s">
        <v>543</v>
      </c>
      <c r="B123" s="27" t="s">
        <v>544</v>
      </c>
      <c r="C123" s="28">
        <f>C124+C130+C134</f>
        <v>4690185</v>
      </c>
      <c r="D123" s="28">
        <f>D124+D130+D134</f>
        <v>0</v>
      </c>
      <c r="E123" s="28">
        <f>E124+E130+E134</f>
        <v>2309063</v>
      </c>
      <c r="F123" s="28">
        <f>F124+F130+F134</f>
        <v>2381122</v>
      </c>
      <c r="W123" s="1">
        <v>516</v>
      </c>
      <c r="Y123" s="14" t="s">
        <v>543</v>
      </c>
      <c r="Z123" s="14" t="s">
        <v>141</v>
      </c>
      <c r="AA123" s="14" t="s">
        <v>131</v>
      </c>
      <c r="AB123" s="14" t="s">
        <v>142</v>
      </c>
      <c r="AC123" s="14" t="s">
        <v>143</v>
      </c>
      <c r="AD123" s="1" t="e">
        <f>#REF!+#REF!+#REF!+#REF!+#REF!+AD124+AD130+AD134+#REF!</f>
        <v>#REF!</v>
      </c>
    </row>
    <row r="124" spans="1:30" ht="30">
      <c r="A124" s="64" t="s">
        <v>545</v>
      </c>
      <c r="B124" s="35" t="s">
        <v>133</v>
      </c>
      <c r="C124" s="30">
        <f>C125+C126+C127+C128+C129</f>
        <v>4056345</v>
      </c>
      <c r="D124" s="30">
        <f>D125+D126+D127+D128+D129</f>
        <v>0</v>
      </c>
      <c r="E124" s="30">
        <f>E125+E126+E127+E128+E129</f>
        <v>1959365</v>
      </c>
      <c r="F124" s="30">
        <f>F125+F126+F127+F128+F129</f>
        <v>2096980</v>
      </c>
      <c r="W124" s="1">
        <v>562</v>
      </c>
      <c r="Y124" s="14" t="s">
        <v>545</v>
      </c>
      <c r="Z124" s="14" t="s">
        <v>141</v>
      </c>
      <c r="AA124" s="14" t="s">
        <v>543</v>
      </c>
      <c r="AB124" s="14" t="s">
        <v>144</v>
      </c>
      <c r="AC124" s="14" t="s">
        <v>143</v>
      </c>
      <c r="AD124" s="1">
        <f>AD125+AD126+AD127+AD128+AD129</f>
        <v>0</v>
      </c>
    </row>
    <row r="125" spans="1:29" ht="15.75">
      <c r="A125" s="64" t="s">
        <v>546</v>
      </c>
      <c r="B125" s="29" t="s">
        <v>134</v>
      </c>
      <c r="C125" s="30">
        <f>SUM(E125:F125)</f>
        <v>267464</v>
      </c>
      <c r="D125" s="30"/>
      <c r="E125" s="30">
        <v>189847</v>
      </c>
      <c r="F125" s="30">
        <v>77617</v>
      </c>
      <c r="W125" s="1">
        <v>563</v>
      </c>
      <c r="Y125" s="14" t="s">
        <v>546</v>
      </c>
      <c r="Z125" s="14" t="s">
        <v>141</v>
      </c>
      <c r="AA125" s="14" t="s">
        <v>545</v>
      </c>
      <c r="AB125" s="14" t="s">
        <v>144</v>
      </c>
      <c r="AC125" s="14" t="s">
        <v>143</v>
      </c>
    </row>
    <row r="126" spans="1:29" ht="30">
      <c r="A126" s="64" t="s">
        <v>547</v>
      </c>
      <c r="B126" s="29" t="s">
        <v>135</v>
      </c>
      <c r="C126" s="30">
        <f>SUM(E126:F126)</f>
        <v>497888</v>
      </c>
      <c r="D126" s="30"/>
      <c r="E126" s="30">
        <v>17078</v>
      </c>
      <c r="F126" s="30">
        <v>480810</v>
      </c>
      <c r="W126" s="1">
        <v>564</v>
      </c>
      <c r="Y126" s="14" t="s">
        <v>547</v>
      </c>
      <c r="Z126" s="14" t="s">
        <v>141</v>
      </c>
      <c r="AA126" s="14" t="s">
        <v>545</v>
      </c>
      <c r="AB126" s="14" t="s">
        <v>144</v>
      </c>
      <c r="AC126" s="14" t="s">
        <v>143</v>
      </c>
    </row>
    <row r="127" spans="1:29" ht="45">
      <c r="A127" s="64" t="s">
        <v>548</v>
      </c>
      <c r="B127" s="29" t="s">
        <v>136</v>
      </c>
      <c r="C127" s="30">
        <f>SUM(E127:F127)</f>
        <v>562804</v>
      </c>
      <c r="D127" s="30"/>
      <c r="E127" s="30">
        <v>221502</v>
      </c>
      <c r="F127" s="30">
        <v>341302</v>
      </c>
      <c r="W127" s="1">
        <v>565</v>
      </c>
      <c r="Y127" s="14" t="s">
        <v>548</v>
      </c>
      <c r="Z127" s="14" t="s">
        <v>141</v>
      </c>
      <c r="AA127" s="14" t="s">
        <v>545</v>
      </c>
      <c r="AB127" s="14" t="s">
        <v>144</v>
      </c>
      <c r="AC127" s="14" t="s">
        <v>143</v>
      </c>
    </row>
    <row r="128" spans="1:29" ht="30">
      <c r="A128" s="64" t="s">
        <v>549</v>
      </c>
      <c r="B128" s="29" t="s">
        <v>137</v>
      </c>
      <c r="C128" s="30">
        <f>SUM(E128:F128)</f>
        <v>2327933</v>
      </c>
      <c r="D128" s="30"/>
      <c r="E128" s="30">
        <v>1406577</v>
      </c>
      <c r="F128" s="30">
        <v>921356</v>
      </c>
      <c r="W128" s="1">
        <v>566</v>
      </c>
      <c r="Y128" s="14" t="s">
        <v>549</v>
      </c>
      <c r="Z128" s="14" t="s">
        <v>141</v>
      </c>
      <c r="AA128" s="14" t="s">
        <v>545</v>
      </c>
      <c r="AB128" s="14" t="s">
        <v>144</v>
      </c>
      <c r="AC128" s="14" t="s">
        <v>143</v>
      </c>
    </row>
    <row r="129" spans="1:29" ht="30">
      <c r="A129" s="64" t="s">
        <v>250</v>
      </c>
      <c r="B129" s="29" t="s">
        <v>138</v>
      </c>
      <c r="C129" s="30">
        <f>SUM(E129:F129)</f>
        <v>400256</v>
      </c>
      <c r="D129" s="30"/>
      <c r="E129" s="30">
        <v>124361</v>
      </c>
      <c r="F129" s="30">
        <v>275895</v>
      </c>
      <c r="W129" s="1">
        <v>567</v>
      </c>
      <c r="Y129" s="14" t="s">
        <v>250</v>
      </c>
      <c r="Z129" s="14" t="s">
        <v>141</v>
      </c>
      <c r="AA129" s="14" t="s">
        <v>545</v>
      </c>
      <c r="AB129" s="14" t="s">
        <v>144</v>
      </c>
      <c r="AC129" s="14" t="s">
        <v>143</v>
      </c>
    </row>
    <row r="130" spans="1:30" ht="30">
      <c r="A130" s="64" t="s">
        <v>251</v>
      </c>
      <c r="B130" s="35" t="s">
        <v>139</v>
      </c>
      <c r="C130" s="30">
        <f>C131+C132+C133</f>
        <v>28408</v>
      </c>
      <c r="D130" s="30">
        <f>D131+D132+D133</f>
        <v>0</v>
      </c>
      <c r="E130" s="30">
        <f>E131+E132+E133</f>
        <v>28408</v>
      </c>
      <c r="F130" s="30">
        <f>F131+F132+F133</f>
        <v>0</v>
      </c>
      <c r="W130" s="1">
        <v>568</v>
      </c>
      <c r="Y130" s="14" t="s">
        <v>251</v>
      </c>
      <c r="Z130" s="14" t="s">
        <v>141</v>
      </c>
      <c r="AA130" s="14" t="s">
        <v>543</v>
      </c>
      <c r="AB130" s="14" t="s">
        <v>144</v>
      </c>
      <c r="AC130" s="14" t="s">
        <v>143</v>
      </c>
      <c r="AD130" s="1">
        <f>AD131+AD132+AD133</f>
        <v>0</v>
      </c>
    </row>
    <row r="131" spans="1:29" ht="15.75">
      <c r="A131" s="64" t="s">
        <v>252</v>
      </c>
      <c r="B131" s="29" t="s">
        <v>253</v>
      </c>
      <c r="C131" s="30">
        <f>SUM(E131:F131)</f>
        <v>0</v>
      </c>
      <c r="D131" s="30"/>
      <c r="E131" s="30"/>
      <c r="F131" s="30"/>
      <c r="W131" s="1">
        <v>569</v>
      </c>
      <c r="Y131" s="14" t="s">
        <v>252</v>
      </c>
      <c r="Z131" s="14" t="s">
        <v>141</v>
      </c>
      <c r="AA131" s="14" t="s">
        <v>251</v>
      </c>
      <c r="AB131" s="14" t="s">
        <v>142</v>
      </c>
      <c r="AC131" s="14" t="s">
        <v>143</v>
      </c>
    </row>
    <row r="132" spans="1:29" ht="45">
      <c r="A132" s="64" t="s">
        <v>254</v>
      </c>
      <c r="B132" s="29" t="s">
        <v>180</v>
      </c>
      <c r="C132" s="30">
        <f>SUM(E132:F132)</f>
        <v>0</v>
      </c>
      <c r="D132" s="30"/>
      <c r="E132" s="30"/>
      <c r="F132" s="30"/>
      <c r="W132" s="1">
        <v>570</v>
      </c>
      <c r="Y132" s="14" t="s">
        <v>254</v>
      </c>
      <c r="Z132" s="14" t="s">
        <v>141</v>
      </c>
      <c r="AA132" s="14" t="s">
        <v>251</v>
      </c>
      <c r="AB132" s="14" t="s">
        <v>142</v>
      </c>
      <c r="AC132" s="14" t="s">
        <v>143</v>
      </c>
    </row>
    <row r="133" spans="1:29" ht="30">
      <c r="A133" s="64" t="s">
        <v>255</v>
      </c>
      <c r="B133" s="29" t="s">
        <v>256</v>
      </c>
      <c r="C133" s="30">
        <f>SUM(E133:F133)</f>
        <v>28408</v>
      </c>
      <c r="D133" s="30"/>
      <c r="E133" s="30">
        <v>28408</v>
      </c>
      <c r="F133" s="30"/>
      <c r="W133" s="1">
        <v>571</v>
      </c>
      <c r="Y133" s="14" t="s">
        <v>255</v>
      </c>
      <c r="Z133" s="14" t="s">
        <v>141</v>
      </c>
      <c r="AA133" s="14" t="s">
        <v>251</v>
      </c>
      <c r="AB133" s="14" t="s">
        <v>142</v>
      </c>
      <c r="AC133" s="14" t="s">
        <v>143</v>
      </c>
    </row>
    <row r="134" spans="1:30" ht="45">
      <c r="A134" s="64" t="s">
        <v>257</v>
      </c>
      <c r="B134" s="35" t="s">
        <v>140</v>
      </c>
      <c r="C134" s="30">
        <f>C135+C138</f>
        <v>605432</v>
      </c>
      <c r="D134" s="30">
        <f>D135+D138</f>
        <v>0</v>
      </c>
      <c r="E134" s="30">
        <f>E135+E138</f>
        <v>321290</v>
      </c>
      <c r="F134" s="30">
        <f>F135+F138</f>
        <v>284142</v>
      </c>
      <c r="W134" s="1">
        <v>572</v>
      </c>
      <c r="Y134" s="14" t="s">
        <v>257</v>
      </c>
      <c r="Z134" s="14" t="s">
        <v>141</v>
      </c>
      <c r="AA134" s="14" t="s">
        <v>543</v>
      </c>
      <c r="AB134" s="14" t="s">
        <v>144</v>
      </c>
      <c r="AC134" s="14" t="s">
        <v>143</v>
      </c>
      <c r="AD134" s="1">
        <f>AD135+AD138</f>
        <v>0</v>
      </c>
    </row>
    <row r="135" spans="1:30" ht="30">
      <c r="A135" s="64" t="s">
        <v>258</v>
      </c>
      <c r="B135" s="29" t="s">
        <v>259</v>
      </c>
      <c r="C135" s="30">
        <f>C136+C137</f>
        <v>581743</v>
      </c>
      <c r="D135" s="30">
        <f>D136+D137</f>
        <v>0</v>
      </c>
      <c r="E135" s="30">
        <f>E136+E137</f>
        <v>310771</v>
      </c>
      <c r="F135" s="30">
        <f>F136+F137</f>
        <v>270972</v>
      </c>
      <c r="W135" s="1">
        <v>573</v>
      </c>
      <c r="Y135" s="14" t="s">
        <v>258</v>
      </c>
      <c r="Z135" s="14" t="s">
        <v>141</v>
      </c>
      <c r="AA135" s="14" t="s">
        <v>257</v>
      </c>
      <c r="AB135" s="14" t="s">
        <v>142</v>
      </c>
      <c r="AC135" s="14" t="s">
        <v>143</v>
      </c>
      <c r="AD135" s="1">
        <f>AD136+AD137</f>
        <v>0</v>
      </c>
    </row>
    <row r="136" spans="1:29" ht="45">
      <c r="A136" s="64" t="s">
        <v>260</v>
      </c>
      <c r="B136" s="31" t="s">
        <v>261</v>
      </c>
      <c r="C136" s="30">
        <f>SUM(E136:F136)</f>
        <v>34734</v>
      </c>
      <c r="D136" s="30"/>
      <c r="E136" s="30">
        <v>16284</v>
      </c>
      <c r="F136" s="30">
        <v>18450</v>
      </c>
      <c r="W136" s="1">
        <v>574</v>
      </c>
      <c r="Y136" s="14" t="s">
        <v>260</v>
      </c>
      <c r="Z136" s="14" t="s">
        <v>141</v>
      </c>
      <c r="AA136" s="14" t="s">
        <v>258</v>
      </c>
      <c r="AB136" s="14" t="s">
        <v>142</v>
      </c>
      <c r="AC136" s="14" t="s">
        <v>143</v>
      </c>
    </row>
    <row r="137" spans="1:29" ht="45">
      <c r="A137" s="64" t="s">
        <v>262</v>
      </c>
      <c r="B137" s="31" t="s">
        <v>263</v>
      </c>
      <c r="C137" s="30">
        <f>SUM(E137:F137)</f>
        <v>547009</v>
      </c>
      <c r="D137" s="30"/>
      <c r="E137" s="30">
        <v>294487</v>
      </c>
      <c r="F137" s="30">
        <v>252522</v>
      </c>
      <c r="W137" s="1">
        <v>575</v>
      </c>
      <c r="Y137" s="14" t="s">
        <v>262</v>
      </c>
      <c r="Z137" s="14" t="s">
        <v>141</v>
      </c>
      <c r="AA137" s="14" t="s">
        <v>258</v>
      </c>
      <c r="AB137" s="14" t="s">
        <v>142</v>
      </c>
      <c r="AC137" s="14" t="s">
        <v>143</v>
      </c>
    </row>
    <row r="138" spans="1:30" ht="45">
      <c r="A138" s="64" t="s">
        <v>264</v>
      </c>
      <c r="B138" s="29" t="s">
        <v>265</v>
      </c>
      <c r="C138" s="30">
        <f>C139+C140</f>
        <v>23689</v>
      </c>
      <c r="D138" s="30">
        <f>D139+D140</f>
        <v>0</v>
      </c>
      <c r="E138" s="30">
        <f>E139+E140</f>
        <v>10519</v>
      </c>
      <c r="F138" s="30">
        <f>F139+F140</f>
        <v>13170</v>
      </c>
      <c r="W138" s="1">
        <v>576</v>
      </c>
      <c r="Y138" s="14" t="s">
        <v>264</v>
      </c>
      <c r="Z138" s="14" t="s">
        <v>141</v>
      </c>
      <c r="AA138" s="14" t="s">
        <v>257</v>
      </c>
      <c r="AB138" s="14" t="s">
        <v>142</v>
      </c>
      <c r="AC138" s="14" t="s">
        <v>143</v>
      </c>
      <c r="AD138" s="1">
        <f>AD139+AD140</f>
        <v>0</v>
      </c>
    </row>
    <row r="139" spans="1:29" ht="60">
      <c r="A139" s="64" t="s">
        <v>266</v>
      </c>
      <c r="B139" s="31" t="s">
        <v>190</v>
      </c>
      <c r="C139" s="30">
        <f>SUM(E139:F139)</f>
        <v>12061</v>
      </c>
      <c r="D139" s="30"/>
      <c r="E139" s="30"/>
      <c r="F139" s="30">
        <v>12061</v>
      </c>
      <c r="W139" s="1">
        <v>577</v>
      </c>
      <c r="Y139" s="14" t="s">
        <v>266</v>
      </c>
      <c r="Z139" s="14" t="s">
        <v>141</v>
      </c>
      <c r="AA139" s="14" t="s">
        <v>264</v>
      </c>
      <c r="AB139" s="14" t="s">
        <v>142</v>
      </c>
      <c r="AC139" s="14" t="s">
        <v>143</v>
      </c>
    </row>
    <row r="140" spans="1:29" ht="60">
      <c r="A140" s="64" t="s">
        <v>191</v>
      </c>
      <c r="B140" s="31" t="s">
        <v>192</v>
      </c>
      <c r="C140" s="30">
        <f>SUM(E140:F140)</f>
        <v>11628</v>
      </c>
      <c r="D140" s="30"/>
      <c r="E140" s="30">
        <v>10519</v>
      </c>
      <c r="F140" s="30">
        <v>1109</v>
      </c>
      <c r="W140" s="1">
        <v>578</v>
      </c>
      <c r="Y140" s="14" t="s">
        <v>191</v>
      </c>
      <c r="Z140" s="14" t="s">
        <v>141</v>
      </c>
      <c r="AA140" s="14" t="s">
        <v>264</v>
      </c>
      <c r="AB140" s="14" t="s">
        <v>142</v>
      </c>
      <c r="AC140" s="14" t="s">
        <v>143</v>
      </c>
    </row>
    <row r="141" spans="1:30" ht="15.75">
      <c r="A141" s="65" t="s">
        <v>193</v>
      </c>
      <c r="B141" s="27" t="s">
        <v>194</v>
      </c>
      <c r="C141" s="28">
        <f>C142+C149+C155+C166</f>
        <v>4460881</v>
      </c>
      <c r="D141" s="28">
        <f>D142+D149+D155+D166</f>
        <v>-4022175</v>
      </c>
      <c r="E141" s="28">
        <f>E142+E149+E155+E166</f>
        <v>5911020</v>
      </c>
      <c r="F141" s="28">
        <f>F142+F149+F155+F166</f>
        <v>2572036</v>
      </c>
      <c r="W141" s="1">
        <v>583</v>
      </c>
      <c r="Y141" s="14" t="s">
        <v>193</v>
      </c>
      <c r="Z141" s="14" t="s">
        <v>141</v>
      </c>
      <c r="AA141" s="14" t="s">
        <v>131</v>
      </c>
      <c r="AB141" s="14" t="s">
        <v>142</v>
      </c>
      <c r="AC141" s="14" t="s">
        <v>143</v>
      </c>
      <c r="AD141" s="1" t="e">
        <f>AD142+AD149+AD155+AD166+#REF!+#REF!</f>
        <v>#REF!</v>
      </c>
    </row>
    <row r="142" spans="1:30" ht="15.75">
      <c r="A142" s="64" t="s">
        <v>195</v>
      </c>
      <c r="B142" s="35" t="s">
        <v>196</v>
      </c>
      <c r="C142" s="30">
        <f>C143+C146</f>
        <v>19545</v>
      </c>
      <c r="D142" s="30">
        <f>D143+D146</f>
        <v>0</v>
      </c>
      <c r="E142" s="30">
        <f>E143+E146</f>
        <v>13387</v>
      </c>
      <c r="F142" s="30">
        <f>F143+F146</f>
        <v>6158</v>
      </c>
      <c r="W142" s="1">
        <v>584</v>
      </c>
      <c r="Y142" s="14" t="s">
        <v>195</v>
      </c>
      <c r="Z142" s="14" t="s">
        <v>141</v>
      </c>
      <c r="AA142" s="14" t="s">
        <v>193</v>
      </c>
      <c r="AB142" s="14" t="s">
        <v>142</v>
      </c>
      <c r="AC142" s="14" t="s">
        <v>143</v>
      </c>
      <c r="AD142" s="1">
        <f>AD143+AD146</f>
        <v>0</v>
      </c>
    </row>
    <row r="143" spans="1:30" ht="45">
      <c r="A143" s="64" t="s">
        <v>197</v>
      </c>
      <c r="B143" s="29" t="s">
        <v>198</v>
      </c>
      <c r="C143" s="30">
        <f>C144+C145</f>
        <v>17517</v>
      </c>
      <c r="D143" s="30">
        <f>D144+D145</f>
        <v>0</v>
      </c>
      <c r="E143" s="30">
        <f>E144+E145</f>
        <v>11359</v>
      </c>
      <c r="F143" s="30">
        <f>F144+F145</f>
        <v>6158</v>
      </c>
      <c r="W143" s="1">
        <v>585</v>
      </c>
      <c r="Y143" s="14" t="s">
        <v>197</v>
      </c>
      <c r="Z143" s="14" t="s">
        <v>141</v>
      </c>
      <c r="AA143" s="14" t="s">
        <v>195</v>
      </c>
      <c r="AB143" s="14" t="s">
        <v>142</v>
      </c>
      <c r="AC143" s="14" t="s">
        <v>143</v>
      </c>
      <c r="AD143" s="1">
        <f>AD144+AD145</f>
        <v>0</v>
      </c>
    </row>
    <row r="144" spans="1:29" ht="15.75">
      <c r="A144" s="64" t="s">
        <v>199</v>
      </c>
      <c r="B144" s="31" t="s">
        <v>200</v>
      </c>
      <c r="C144" s="30">
        <f>SUM(E144:F144)</f>
        <v>0</v>
      </c>
      <c r="D144" s="30"/>
      <c r="E144" s="30"/>
      <c r="F144" s="30"/>
      <c r="W144" s="1">
        <v>586</v>
      </c>
      <c r="Y144" s="14" t="s">
        <v>199</v>
      </c>
      <c r="Z144" s="14" t="s">
        <v>141</v>
      </c>
      <c r="AA144" s="14" t="s">
        <v>197</v>
      </c>
      <c r="AB144" s="14" t="s">
        <v>142</v>
      </c>
      <c r="AC144" s="14" t="s">
        <v>143</v>
      </c>
    </row>
    <row r="145" spans="1:29" ht="15.75">
      <c r="A145" s="64" t="s">
        <v>201</v>
      </c>
      <c r="B145" s="31" t="s">
        <v>202</v>
      </c>
      <c r="C145" s="30">
        <f>SUM(E145:F145)</f>
        <v>17517</v>
      </c>
      <c r="D145" s="30"/>
      <c r="E145" s="30">
        <v>11359</v>
      </c>
      <c r="F145" s="30">
        <v>6158</v>
      </c>
      <c r="W145" s="1">
        <v>587</v>
      </c>
      <c r="Y145" s="14" t="s">
        <v>201</v>
      </c>
      <c r="Z145" s="14" t="s">
        <v>141</v>
      </c>
      <c r="AA145" s="14" t="s">
        <v>197</v>
      </c>
      <c r="AB145" s="14" t="s">
        <v>142</v>
      </c>
      <c r="AC145" s="14" t="s">
        <v>143</v>
      </c>
    </row>
    <row r="146" spans="1:30" ht="45">
      <c r="A146" s="64" t="s">
        <v>203</v>
      </c>
      <c r="B146" s="29" t="s">
        <v>204</v>
      </c>
      <c r="C146" s="30">
        <f>C147+C148</f>
        <v>2028</v>
      </c>
      <c r="D146" s="30">
        <f>D147+D148</f>
        <v>0</v>
      </c>
      <c r="E146" s="30">
        <f>E147+E148</f>
        <v>2028</v>
      </c>
      <c r="F146" s="30">
        <f>F147+F148</f>
        <v>0</v>
      </c>
      <c r="W146" s="1">
        <v>588</v>
      </c>
      <c r="Y146" s="14" t="s">
        <v>203</v>
      </c>
      <c r="Z146" s="14" t="s">
        <v>141</v>
      </c>
      <c r="AA146" s="14" t="s">
        <v>195</v>
      </c>
      <c r="AB146" s="14" t="s">
        <v>142</v>
      </c>
      <c r="AC146" s="14" t="s">
        <v>143</v>
      </c>
      <c r="AD146" s="1">
        <f>AD147+AD148</f>
        <v>0</v>
      </c>
    </row>
    <row r="147" spans="1:29" ht="15.75">
      <c r="A147" s="64" t="s">
        <v>205</v>
      </c>
      <c r="B147" s="31" t="s">
        <v>200</v>
      </c>
      <c r="C147" s="30">
        <f>SUM(E147:F147)</f>
        <v>0</v>
      </c>
      <c r="D147" s="30"/>
      <c r="E147" s="30"/>
      <c r="F147" s="30"/>
      <c r="W147" s="1">
        <v>589</v>
      </c>
      <c r="Y147" s="14" t="s">
        <v>205</v>
      </c>
      <c r="Z147" s="14" t="s">
        <v>141</v>
      </c>
      <c r="AA147" s="14" t="s">
        <v>203</v>
      </c>
      <c r="AB147" s="14" t="s">
        <v>142</v>
      </c>
      <c r="AC147" s="14" t="s">
        <v>143</v>
      </c>
    </row>
    <row r="148" spans="1:29" ht="15.75">
      <c r="A148" s="64" t="s">
        <v>206</v>
      </c>
      <c r="B148" s="31" t="s">
        <v>202</v>
      </c>
      <c r="C148" s="30">
        <f>SUM(E148:F148)</f>
        <v>2028</v>
      </c>
      <c r="D148" s="30"/>
      <c r="E148" s="30">
        <v>2028</v>
      </c>
      <c r="F148" s="30"/>
      <c r="W148" s="1">
        <v>590</v>
      </c>
      <c r="Y148" s="14" t="s">
        <v>206</v>
      </c>
      <c r="Z148" s="14" t="s">
        <v>141</v>
      </c>
      <c r="AA148" s="14" t="s">
        <v>203</v>
      </c>
      <c r="AB148" s="14" t="s">
        <v>142</v>
      </c>
      <c r="AC148" s="14" t="s">
        <v>143</v>
      </c>
    </row>
    <row r="149" spans="1:30" ht="15.75">
      <c r="A149" s="64" t="s">
        <v>207</v>
      </c>
      <c r="B149" s="35" t="s">
        <v>208</v>
      </c>
      <c r="C149" s="30">
        <f>C150+C151+C152+C153+C154</f>
        <v>338372</v>
      </c>
      <c r="D149" s="30">
        <f>D150+D151+D152+D153+D154</f>
        <v>0</v>
      </c>
      <c r="E149" s="30">
        <f>E150+E151+E152+E153+E154</f>
        <v>326071</v>
      </c>
      <c r="F149" s="30">
        <f>F150+F151+F152+F153+F154</f>
        <v>12301</v>
      </c>
      <c r="W149" s="1">
        <v>591</v>
      </c>
      <c r="Y149" s="14" t="s">
        <v>207</v>
      </c>
      <c r="Z149" s="14" t="s">
        <v>141</v>
      </c>
      <c r="AA149" s="14" t="s">
        <v>193</v>
      </c>
      <c r="AB149" s="14" t="s">
        <v>142</v>
      </c>
      <c r="AC149" s="14" t="s">
        <v>143</v>
      </c>
      <c r="AD149" s="1">
        <f>AD150+AD151+AD152+AD153+AD154</f>
        <v>0</v>
      </c>
    </row>
    <row r="150" spans="1:29" ht="15.75">
      <c r="A150" s="64" t="s">
        <v>209</v>
      </c>
      <c r="B150" s="29" t="s">
        <v>210</v>
      </c>
      <c r="C150" s="30">
        <f>SUM(E150:F150)</f>
        <v>300131</v>
      </c>
      <c r="D150" s="30"/>
      <c r="E150" s="30">
        <v>300064</v>
      </c>
      <c r="F150" s="30">
        <v>67</v>
      </c>
      <c r="W150" s="1">
        <v>592</v>
      </c>
      <c r="Y150" s="14" t="s">
        <v>209</v>
      </c>
      <c r="Z150" s="14" t="s">
        <v>141</v>
      </c>
      <c r="AA150" s="14" t="s">
        <v>207</v>
      </c>
      <c r="AB150" s="14" t="s">
        <v>142</v>
      </c>
      <c r="AC150" s="14" t="s">
        <v>143</v>
      </c>
    </row>
    <row r="151" spans="1:29" ht="15.75">
      <c r="A151" s="64" t="s">
        <v>211</v>
      </c>
      <c r="B151" s="29" t="s">
        <v>212</v>
      </c>
      <c r="C151" s="30">
        <f>SUM(E151:F151)</f>
        <v>200</v>
      </c>
      <c r="D151" s="30"/>
      <c r="E151" s="30">
        <v>200</v>
      </c>
      <c r="F151" s="30"/>
      <c r="W151" s="1">
        <v>593</v>
      </c>
      <c r="Y151" s="14" t="s">
        <v>211</v>
      </c>
      <c r="Z151" s="14" t="s">
        <v>141</v>
      </c>
      <c r="AA151" s="14" t="s">
        <v>207</v>
      </c>
      <c r="AB151" s="14" t="s">
        <v>142</v>
      </c>
      <c r="AC151" s="14" t="s">
        <v>143</v>
      </c>
    </row>
    <row r="152" spans="1:29" ht="30">
      <c r="A152" s="64" t="s">
        <v>213</v>
      </c>
      <c r="B152" s="29" t="s">
        <v>214</v>
      </c>
      <c r="C152" s="30">
        <f>SUM(E152:F152)</f>
        <v>0</v>
      </c>
      <c r="D152" s="30"/>
      <c r="E152" s="30"/>
      <c r="F152" s="30"/>
      <c r="W152" s="1">
        <v>594</v>
      </c>
      <c r="Y152" s="14" t="s">
        <v>213</v>
      </c>
      <c r="Z152" s="14" t="s">
        <v>141</v>
      </c>
      <c r="AA152" s="14" t="s">
        <v>207</v>
      </c>
      <c r="AB152" s="14" t="s">
        <v>142</v>
      </c>
      <c r="AC152" s="14" t="s">
        <v>143</v>
      </c>
    </row>
    <row r="153" spans="1:29" ht="15.75">
      <c r="A153" s="64" t="s">
        <v>215</v>
      </c>
      <c r="B153" s="29" t="s">
        <v>216</v>
      </c>
      <c r="C153" s="30">
        <f>SUM(E153:F153)</f>
        <v>4887</v>
      </c>
      <c r="D153" s="30"/>
      <c r="E153" s="30"/>
      <c r="F153" s="30">
        <v>4887</v>
      </c>
      <c r="W153" s="1">
        <v>595</v>
      </c>
      <c r="Y153" s="14" t="s">
        <v>215</v>
      </c>
      <c r="Z153" s="14" t="s">
        <v>141</v>
      </c>
      <c r="AA153" s="14" t="s">
        <v>207</v>
      </c>
      <c r="AB153" s="14" t="s">
        <v>142</v>
      </c>
      <c r="AC153" s="14" t="s">
        <v>143</v>
      </c>
    </row>
    <row r="154" spans="1:29" ht="15.75">
      <c r="A154" s="64" t="s">
        <v>217</v>
      </c>
      <c r="B154" s="29" t="s">
        <v>218</v>
      </c>
      <c r="C154" s="30">
        <f>SUM(E154:F154)</f>
        <v>33154</v>
      </c>
      <c r="D154" s="30"/>
      <c r="E154" s="30">
        <v>25807</v>
      </c>
      <c r="F154" s="30">
        <v>7347</v>
      </c>
      <c r="W154" s="1">
        <v>596</v>
      </c>
      <c r="Y154" s="14" t="s">
        <v>217</v>
      </c>
      <c r="Z154" s="14" t="s">
        <v>141</v>
      </c>
      <c r="AA154" s="14" t="s">
        <v>207</v>
      </c>
      <c r="AB154" s="14" t="s">
        <v>142</v>
      </c>
      <c r="AC154" s="14" t="s">
        <v>143</v>
      </c>
    </row>
    <row r="155" spans="1:30" ht="15.75">
      <c r="A155" s="64" t="s">
        <v>219</v>
      </c>
      <c r="B155" s="35" t="s">
        <v>220</v>
      </c>
      <c r="C155" s="30">
        <f>C156+C162</f>
        <v>4102964</v>
      </c>
      <c r="D155" s="30">
        <f>D156+D162</f>
        <v>-3523851</v>
      </c>
      <c r="E155" s="30">
        <f>E156+E162</f>
        <v>5073238</v>
      </c>
      <c r="F155" s="30">
        <f>F156+F162</f>
        <v>2553577</v>
      </c>
      <c r="W155" s="1">
        <v>597</v>
      </c>
      <c r="Y155" s="14" t="s">
        <v>219</v>
      </c>
      <c r="Z155" s="14" t="s">
        <v>141</v>
      </c>
      <c r="AA155" s="14" t="s">
        <v>193</v>
      </c>
      <c r="AB155" s="14" t="s">
        <v>142</v>
      </c>
      <c r="AC155" s="14" t="s">
        <v>143</v>
      </c>
      <c r="AD155" s="1">
        <f>AD156+AD162</f>
        <v>0</v>
      </c>
    </row>
    <row r="156" spans="1:30" ht="30">
      <c r="A156" s="64" t="s">
        <v>221</v>
      </c>
      <c r="B156" s="29" t="s">
        <v>222</v>
      </c>
      <c r="C156" s="30">
        <f>C157+C158+C159+C160+C161</f>
        <v>1997600</v>
      </c>
      <c r="D156" s="30">
        <f>D157+D158+D159+D160+D161</f>
        <v>0</v>
      </c>
      <c r="E156" s="30">
        <f>E157+E158+E159+E160+E161</f>
        <v>1982500</v>
      </c>
      <c r="F156" s="30">
        <f>F157+F158+F159+F160+F161</f>
        <v>15100</v>
      </c>
      <c r="W156" s="1">
        <v>598</v>
      </c>
      <c r="Y156" s="14" t="s">
        <v>221</v>
      </c>
      <c r="Z156" s="14" t="s">
        <v>141</v>
      </c>
      <c r="AA156" s="14" t="s">
        <v>219</v>
      </c>
      <c r="AB156" s="14" t="s">
        <v>142</v>
      </c>
      <c r="AC156" s="14" t="s">
        <v>143</v>
      </c>
      <c r="AD156" s="1">
        <f>AD157+AD158+AD159+AD160+AD161</f>
        <v>0</v>
      </c>
    </row>
    <row r="157" spans="1:29" ht="30">
      <c r="A157" s="64" t="s">
        <v>223</v>
      </c>
      <c r="B157" s="31" t="s">
        <v>224</v>
      </c>
      <c r="C157" s="30">
        <f>SUM(E157:F157)</f>
        <v>1993430</v>
      </c>
      <c r="D157" s="30"/>
      <c r="E157" s="30">
        <v>1978330</v>
      </c>
      <c r="F157" s="30">
        <v>15100</v>
      </c>
      <c r="W157" s="1">
        <v>599</v>
      </c>
      <c r="Y157" s="14" t="s">
        <v>223</v>
      </c>
      <c r="Z157" s="14" t="s">
        <v>141</v>
      </c>
      <c r="AA157" s="14" t="s">
        <v>221</v>
      </c>
      <c r="AB157" s="14" t="s">
        <v>142</v>
      </c>
      <c r="AC157" s="14" t="s">
        <v>143</v>
      </c>
    </row>
    <row r="158" spans="1:29" ht="30">
      <c r="A158" s="64" t="s">
        <v>225</v>
      </c>
      <c r="B158" s="31" t="s">
        <v>226</v>
      </c>
      <c r="C158" s="30">
        <f>SUM(E158:F158)</f>
        <v>2681</v>
      </c>
      <c r="D158" s="30"/>
      <c r="E158" s="30">
        <v>2681</v>
      </c>
      <c r="F158" s="30"/>
      <c r="W158" s="1">
        <v>600</v>
      </c>
      <c r="Y158" s="14" t="s">
        <v>225</v>
      </c>
      <c r="Z158" s="14" t="s">
        <v>141</v>
      </c>
      <c r="AA158" s="14" t="s">
        <v>221</v>
      </c>
      <c r="AB158" s="14" t="s">
        <v>142</v>
      </c>
      <c r="AC158" s="14" t="s">
        <v>143</v>
      </c>
    </row>
    <row r="159" spans="1:29" ht="30">
      <c r="A159" s="64" t="s">
        <v>227</v>
      </c>
      <c r="B159" s="31" t="s">
        <v>228</v>
      </c>
      <c r="C159" s="30">
        <f>SUM(E159:F159)</f>
        <v>0</v>
      </c>
      <c r="D159" s="30"/>
      <c r="E159" s="30"/>
      <c r="F159" s="30"/>
      <c r="W159" s="1">
        <v>601</v>
      </c>
      <c r="Y159" s="14" t="s">
        <v>227</v>
      </c>
      <c r="Z159" s="14" t="s">
        <v>141</v>
      </c>
      <c r="AA159" s="14" t="s">
        <v>221</v>
      </c>
      <c r="AB159" s="14" t="s">
        <v>142</v>
      </c>
      <c r="AC159" s="14" t="s">
        <v>143</v>
      </c>
    </row>
    <row r="160" spans="1:29" ht="30">
      <c r="A160" s="64" t="s">
        <v>229</v>
      </c>
      <c r="B160" s="31" t="s">
        <v>230</v>
      </c>
      <c r="C160" s="30">
        <f>SUM(E160:F160)</f>
        <v>0</v>
      </c>
      <c r="D160" s="30"/>
      <c r="E160" s="30"/>
      <c r="F160" s="30"/>
      <c r="W160" s="1">
        <v>602</v>
      </c>
      <c r="Y160" s="14" t="s">
        <v>229</v>
      </c>
      <c r="Z160" s="14" t="s">
        <v>141</v>
      </c>
      <c r="AA160" s="14" t="s">
        <v>221</v>
      </c>
      <c r="AB160" s="14" t="s">
        <v>142</v>
      </c>
      <c r="AC160" s="14" t="s">
        <v>143</v>
      </c>
    </row>
    <row r="161" spans="1:29" ht="30">
      <c r="A161" s="64" t="s">
        <v>231</v>
      </c>
      <c r="B161" s="31" t="s">
        <v>232</v>
      </c>
      <c r="C161" s="30">
        <f>SUM(E161:F161)</f>
        <v>1489</v>
      </c>
      <c r="D161" s="30"/>
      <c r="E161" s="30">
        <v>1489</v>
      </c>
      <c r="F161" s="30"/>
      <c r="W161" s="1">
        <v>603</v>
      </c>
      <c r="Y161" s="14" t="s">
        <v>231</v>
      </c>
      <c r="Z161" s="14" t="s">
        <v>141</v>
      </c>
      <c r="AA161" s="14" t="s">
        <v>221</v>
      </c>
      <c r="AB161" s="14" t="s">
        <v>142</v>
      </c>
      <c r="AC161" s="14" t="s">
        <v>143</v>
      </c>
    </row>
    <row r="162" spans="1:30" ht="15.75">
      <c r="A162" s="64" t="s">
        <v>233</v>
      </c>
      <c r="B162" s="29" t="s">
        <v>234</v>
      </c>
      <c r="C162" s="30">
        <f>C163+C164+C165</f>
        <v>2105364</v>
      </c>
      <c r="D162" s="30">
        <f>D163+D164+D165</f>
        <v>-3523851</v>
      </c>
      <c r="E162" s="30">
        <f>E163+E164+E165</f>
        <v>3090738</v>
      </c>
      <c r="F162" s="30">
        <f>F163+F164+F165</f>
        <v>2538477</v>
      </c>
      <c r="W162" s="1">
        <v>604</v>
      </c>
      <c r="Y162" s="14" t="s">
        <v>233</v>
      </c>
      <c r="Z162" s="14" t="s">
        <v>141</v>
      </c>
      <c r="AA162" s="14" t="s">
        <v>219</v>
      </c>
      <c r="AB162" s="14" t="s">
        <v>142</v>
      </c>
      <c r="AC162" s="14" t="s">
        <v>143</v>
      </c>
      <c r="AD162" s="1">
        <f>AD163+AD164+AD165</f>
        <v>0</v>
      </c>
    </row>
    <row r="163" spans="1:29" ht="30" customHeight="1">
      <c r="A163" s="64" t="s">
        <v>235</v>
      </c>
      <c r="B163" s="31" t="s">
        <v>236</v>
      </c>
      <c r="C163" s="30">
        <f>SUM(E163:F163)</f>
        <v>0</v>
      </c>
      <c r="D163" s="30"/>
      <c r="E163" s="30"/>
      <c r="F163" s="30"/>
      <c r="W163" s="1">
        <v>605</v>
      </c>
      <c r="Y163" s="14" t="s">
        <v>235</v>
      </c>
      <c r="Z163" s="14" t="s">
        <v>141</v>
      </c>
      <c r="AA163" s="14" t="s">
        <v>233</v>
      </c>
      <c r="AB163" s="14" t="s">
        <v>142</v>
      </c>
      <c r="AC163" s="14" t="s">
        <v>143</v>
      </c>
    </row>
    <row r="164" spans="1:29" ht="30">
      <c r="A164" s="64" t="s">
        <v>237</v>
      </c>
      <c r="B164" s="31" t="s">
        <v>238</v>
      </c>
      <c r="C164" s="30">
        <f>SUM(E164:F164)</f>
        <v>1755</v>
      </c>
      <c r="D164" s="30"/>
      <c r="E164" s="30">
        <v>1755</v>
      </c>
      <c r="F164" s="30"/>
      <c r="W164" s="1">
        <v>606</v>
      </c>
      <c r="Y164" s="14" t="s">
        <v>237</v>
      </c>
      <c r="Z164" s="14" t="s">
        <v>141</v>
      </c>
      <c r="AA164" s="14" t="s">
        <v>233</v>
      </c>
      <c r="AB164" s="14" t="s">
        <v>142</v>
      </c>
      <c r="AC164" s="14" t="s">
        <v>143</v>
      </c>
    </row>
    <row r="165" spans="1:29" ht="30">
      <c r="A165" s="64" t="s">
        <v>239</v>
      </c>
      <c r="B165" s="31" t="s">
        <v>240</v>
      </c>
      <c r="C165" s="30">
        <f>SUM(D165:F165)</f>
        <v>2103609</v>
      </c>
      <c r="D165" s="30">
        <v>-3523851</v>
      </c>
      <c r="E165" s="30">
        <v>3088983</v>
      </c>
      <c r="F165" s="30">
        <v>2538477</v>
      </c>
      <c r="W165" s="1">
        <v>607</v>
      </c>
      <c r="Y165" s="14" t="s">
        <v>239</v>
      </c>
      <c r="Z165" s="14" t="s">
        <v>141</v>
      </c>
      <c r="AA165" s="14" t="s">
        <v>233</v>
      </c>
      <c r="AB165" s="14" t="s">
        <v>142</v>
      </c>
      <c r="AC165" s="14" t="s">
        <v>143</v>
      </c>
    </row>
    <row r="166" spans="1:30" ht="15.75">
      <c r="A166" s="64" t="s">
        <v>241</v>
      </c>
      <c r="B166" s="35" t="s">
        <v>242</v>
      </c>
      <c r="C166" s="30">
        <f>C167+C168+C169+C170</f>
        <v>0</v>
      </c>
      <c r="D166" s="30">
        <f>D167+D168+D169+D170</f>
        <v>-498324</v>
      </c>
      <c r="E166" s="30">
        <f>E167+E168+E169+E170</f>
        <v>498324</v>
      </c>
      <c r="F166" s="30">
        <f>F167+F168+F169+F170</f>
        <v>0</v>
      </c>
      <c r="W166" s="1">
        <v>608</v>
      </c>
      <c r="Y166" s="14" t="s">
        <v>241</v>
      </c>
      <c r="Z166" s="14" t="s">
        <v>141</v>
      </c>
      <c r="AA166" s="14" t="s">
        <v>193</v>
      </c>
      <c r="AB166" s="14" t="s">
        <v>142</v>
      </c>
      <c r="AC166" s="14" t="s">
        <v>143</v>
      </c>
      <c r="AD166" s="1">
        <f>AD167+AD168+AD169+AD170</f>
        <v>0</v>
      </c>
    </row>
    <row r="167" spans="1:29" ht="45">
      <c r="A167" s="64" t="s">
        <v>243</v>
      </c>
      <c r="B167" s="29" t="s">
        <v>244</v>
      </c>
      <c r="C167" s="30">
        <f>SUM(E167:F167)</f>
        <v>0</v>
      </c>
      <c r="D167" s="30"/>
      <c r="E167" s="30"/>
      <c r="F167" s="30"/>
      <c r="W167" s="1">
        <v>609</v>
      </c>
      <c r="Y167" s="14" t="s">
        <v>243</v>
      </c>
      <c r="Z167" s="14" t="s">
        <v>141</v>
      </c>
      <c r="AA167" s="14" t="s">
        <v>241</v>
      </c>
      <c r="AB167" s="14" t="s">
        <v>142</v>
      </c>
      <c r="AC167" s="14" t="s">
        <v>143</v>
      </c>
    </row>
    <row r="168" spans="1:29" ht="45">
      <c r="A168" s="64" t="s">
        <v>245</v>
      </c>
      <c r="B168" s="29" t="s">
        <v>246</v>
      </c>
      <c r="C168" s="30"/>
      <c r="D168" s="30">
        <v>-498324</v>
      </c>
      <c r="E168" s="30">
        <v>498324</v>
      </c>
      <c r="F168" s="30"/>
      <c r="W168" s="1">
        <v>610</v>
      </c>
      <c r="Y168" s="14" t="s">
        <v>245</v>
      </c>
      <c r="Z168" s="14" t="s">
        <v>141</v>
      </c>
      <c r="AA168" s="14" t="s">
        <v>241</v>
      </c>
      <c r="AB168" s="14" t="s">
        <v>142</v>
      </c>
      <c r="AC168" s="14" t="s">
        <v>143</v>
      </c>
    </row>
    <row r="169" spans="1:29" ht="45">
      <c r="A169" s="64" t="s">
        <v>247</v>
      </c>
      <c r="B169" s="29" t="s">
        <v>3</v>
      </c>
      <c r="C169" s="30">
        <f>SUM(E169:F169)</f>
        <v>0</v>
      </c>
      <c r="D169" s="30"/>
      <c r="E169" s="30"/>
      <c r="F169" s="30"/>
      <c r="W169" s="1">
        <v>611</v>
      </c>
      <c r="Y169" s="14" t="s">
        <v>247</v>
      </c>
      <c r="Z169" s="14" t="s">
        <v>141</v>
      </c>
      <c r="AA169" s="14" t="s">
        <v>241</v>
      </c>
      <c r="AB169" s="14" t="s">
        <v>142</v>
      </c>
      <c r="AC169" s="14" t="s">
        <v>143</v>
      </c>
    </row>
    <row r="170" spans="1:29" ht="45">
      <c r="A170" s="64" t="s">
        <v>4</v>
      </c>
      <c r="B170" s="29" t="s">
        <v>5</v>
      </c>
      <c r="C170" s="30">
        <f>SUM(E170:F170)</f>
        <v>0</v>
      </c>
      <c r="D170" s="30"/>
      <c r="E170" s="30"/>
      <c r="F170" s="30"/>
      <c r="W170" s="1">
        <v>612</v>
      </c>
      <c r="Y170" s="14" t="s">
        <v>4</v>
      </c>
      <c r="Z170" s="14" t="s">
        <v>141</v>
      </c>
      <c r="AA170" s="14" t="s">
        <v>241</v>
      </c>
      <c r="AB170" s="14" t="s">
        <v>142</v>
      </c>
      <c r="AC170" s="14" t="s">
        <v>143</v>
      </c>
    </row>
    <row r="171" spans="1:23" ht="15.75">
      <c r="A171" s="66" t="s">
        <v>146</v>
      </c>
      <c r="B171" s="52" t="s">
        <v>83</v>
      </c>
      <c r="C171" s="28">
        <f>SUM(C173,C179,C180,C183,C188,C193,C199,C200,C208,C215)</f>
        <v>15339352</v>
      </c>
      <c r="D171" s="28">
        <f>SUM(D173,D179,D180,D183,D188,D193,D199,D200,D208,D215)</f>
        <v>-4022175</v>
      </c>
      <c r="E171" s="28">
        <f>SUM(E173,E179,E180,E183,E188,E193,E199,E200,E208,E215)</f>
        <v>12338608</v>
      </c>
      <c r="F171" s="28">
        <f>SUM(F173,F179,F180,F183,F188,F193,F199,F200,F208,F215)</f>
        <v>7022919</v>
      </c>
      <c r="W171" s="1">
        <v>639</v>
      </c>
    </row>
    <row r="172" spans="1:23" ht="15.75">
      <c r="A172" s="66" t="s">
        <v>84</v>
      </c>
      <c r="B172" s="36" t="s">
        <v>85</v>
      </c>
      <c r="C172" s="28">
        <f>C173+C179+C180+C183+C188+C193+C199+C200+C208+C215</f>
        <v>15339352</v>
      </c>
      <c r="D172" s="28">
        <f>D173+D179+D180+D183+D188+D193+D199+D200+D208+D215</f>
        <v>-4022175</v>
      </c>
      <c r="E172" s="28">
        <f>E173+E179+E180+E183+E188+E193+E199+E200+E208+E215</f>
        <v>12338608</v>
      </c>
      <c r="F172" s="28">
        <f>F173+F179+F180+F183+F188+F193+F199+F200+F208+F215</f>
        <v>7022919</v>
      </c>
      <c r="W172" s="1">
        <v>640</v>
      </c>
    </row>
    <row r="173" spans="1:23" s="24" customFormat="1" ht="15.75">
      <c r="A173" s="66" t="s">
        <v>86</v>
      </c>
      <c r="B173" s="53" t="s">
        <v>87</v>
      </c>
      <c r="C173" s="28">
        <f>SUM(C174:C178)</f>
        <v>3644655</v>
      </c>
      <c r="D173" s="28">
        <f>SUM(D174:D178)</f>
        <v>-4022175</v>
      </c>
      <c r="E173" s="28">
        <f>SUM(E174:E178)</f>
        <v>2917713</v>
      </c>
      <c r="F173" s="28">
        <f>SUM(F174:F178)</f>
        <v>4749117</v>
      </c>
      <c r="G173" s="23"/>
      <c r="W173" s="24">
        <v>641</v>
      </c>
    </row>
    <row r="174" spans="1:6" ht="15.75">
      <c r="A174" s="67" t="s">
        <v>6</v>
      </c>
      <c r="B174" s="37" t="s">
        <v>7</v>
      </c>
      <c r="C174" s="30">
        <f aca="true" t="shared" si="5" ref="C174:C179">SUM(E174:F174)</f>
        <v>2654439</v>
      </c>
      <c r="D174" s="30"/>
      <c r="E174" s="30">
        <v>1933450</v>
      </c>
      <c r="F174" s="30">
        <v>720989</v>
      </c>
    </row>
    <row r="175" spans="1:6" ht="30">
      <c r="A175" s="67" t="s">
        <v>8</v>
      </c>
      <c r="B175" s="37" t="s">
        <v>9</v>
      </c>
      <c r="C175" s="30">
        <f t="shared" si="5"/>
        <v>0</v>
      </c>
      <c r="D175" s="30"/>
      <c r="E175" s="30"/>
      <c r="F175" s="30"/>
    </row>
    <row r="176" spans="1:6" ht="15.75">
      <c r="A176" s="67" t="s">
        <v>10</v>
      </c>
      <c r="B176" s="37" t="s">
        <v>11</v>
      </c>
      <c r="C176" s="30">
        <f t="shared" si="5"/>
        <v>125548</v>
      </c>
      <c r="D176" s="30"/>
      <c r="E176" s="30">
        <v>122314</v>
      </c>
      <c r="F176" s="30">
        <v>3234</v>
      </c>
    </row>
    <row r="177" spans="1:6" ht="30">
      <c r="A177" s="67" t="s">
        <v>12</v>
      </c>
      <c r="B177" s="37" t="s">
        <v>13</v>
      </c>
      <c r="C177" s="30">
        <f>SUM(D177:F177)</f>
        <v>857161</v>
      </c>
      <c r="D177" s="30">
        <v>-4022175</v>
      </c>
      <c r="E177" s="30">
        <v>857161</v>
      </c>
      <c r="F177" s="30">
        <v>4022175</v>
      </c>
    </row>
    <row r="178" spans="1:6" ht="30">
      <c r="A178" s="67" t="s">
        <v>14</v>
      </c>
      <c r="B178" s="37" t="s">
        <v>15</v>
      </c>
      <c r="C178" s="30">
        <f t="shared" si="5"/>
        <v>7507</v>
      </c>
      <c r="D178" s="30"/>
      <c r="E178" s="30">
        <v>4788</v>
      </c>
      <c r="F178" s="30">
        <v>2719</v>
      </c>
    </row>
    <row r="179" spans="1:23" s="24" customFormat="1" ht="15.75">
      <c r="A179" s="66" t="s">
        <v>88</v>
      </c>
      <c r="B179" s="53" t="s">
        <v>89</v>
      </c>
      <c r="C179" s="30">
        <f t="shared" si="5"/>
        <v>60</v>
      </c>
      <c r="D179" s="28"/>
      <c r="E179" s="28">
        <v>60</v>
      </c>
      <c r="F179" s="28"/>
      <c r="G179" s="23"/>
      <c r="W179" s="24">
        <v>642</v>
      </c>
    </row>
    <row r="180" spans="1:23" s="24" customFormat="1" ht="15.75">
      <c r="A180" s="66" t="s">
        <v>90</v>
      </c>
      <c r="B180" s="53" t="s">
        <v>91</v>
      </c>
      <c r="C180" s="28">
        <f>SUM(C181:C182)</f>
        <v>147060</v>
      </c>
      <c r="D180" s="28">
        <f>SUM(D181:D182)</f>
        <v>0</v>
      </c>
      <c r="E180" s="28">
        <f>SUM(E181:E182)</f>
        <v>147060</v>
      </c>
      <c r="F180" s="28">
        <f>SUM(F181:F182)</f>
        <v>0</v>
      </c>
      <c r="G180" s="23"/>
      <c r="W180" s="24">
        <v>643</v>
      </c>
    </row>
    <row r="181" spans="1:6" ht="15.75">
      <c r="A181" s="67" t="s">
        <v>558</v>
      </c>
      <c r="B181" s="37" t="s">
        <v>588</v>
      </c>
      <c r="C181" s="30">
        <f>SUM(E181:F181)</f>
        <v>27393</v>
      </c>
      <c r="D181" s="30"/>
      <c r="E181" s="30">
        <v>27393</v>
      </c>
      <c r="F181" s="30"/>
    </row>
    <row r="182" spans="1:6" ht="15.75">
      <c r="A182" s="67" t="s">
        <v>16</v>
      </c>
      <c r="B182" s="37" t="s">
        <v>17</v>
      </c>
      <c r="C182" s="30">
        <f>SUM(E182:F182)</f>
        <v>119667</v>
      </c>
      <c r="D182" s="30"/>
      <c r="E182" s="30">
        <v>119667</v>
      </c>
      <c r="F182" s="30"/>
    </row>
    <row r="183" spans="1:23" s="24" customFormat="1" ht="15.75">
      <c r="A183" s="66" t="s">
        <v>92</v>
      </c>
      <c r="B183" s="53" t="s">
        <v>93</v>
      </c>
      <c r="C183" s="28">
        <f>SUM(C184:C187)</f>
        <v>1167411</v>
      </c>
      <c r="D183" s="28">
        <f>SUM(D184:D186)</f>
        <v>0</v>
      </c>
      <c r="E183" s="28">
        <f>SUM(E184:E186)</f>
        <v>999408</v>
      </c>
      <c r="F183" s="28">
        <f>SUM(F184:F187)</f>
        <v>168003</v>
      </c>
      <c r="G183" s="23"/>
      <c r="W183" s="24">
        <v>644</v>
      </c>
    </row>
    <row r="184" spans="1:7" s="24" customFormat="1" ht="15.75">
      <c r="A184" s="67" t="s">
        <v>555</v>
      </c>
      <c r="B184" s="37" t="s">
        <v>589</v>
      </c>
      <c r="C184" s="30">
        <f>SUM(E184:F184)</f>
        <v>503899</v>
      </c>
      <c r="D184" s="30"/>
      <c r="E184" s="30">
        <v>353367</v>
      </c>
      <c r="F184" s="30">
        <v>150532</v>
      </c>
      <c r="G184" s="23"/>
    </row>
    <row r="185" spans="1:7" s="24" customFormat="1" ht="15.75">
      <c r="A185" s="67" t="s">
        <v>18</v>
      </c>
      <c r="B185" s="37" t="s">
        <v>19</v>
      </c>
      <c r="C185" s="30">
        <f>SUM(E185:F185)</f>
        <v>26507</v>
      </c>
      <c r="D185" s="30"/>
      <c r="E185" s="30">
        <v>26507</v>
      </c>
      <c r="F185" s="30"/>
      <c r="G185" s="23"/>
    </row>
    <row r="186" spans="1:7" s="24" customFormat="1" ht="15.75">
      <c r="A186" s="67" t="s">
        <v>553</v>
      </c>
      <c r="B186" s="37" t="s">
        <v>554</v>
      </c>
      <c r="C186" s="30">
        <f>SUM(E186:F186)</f>
        <v>619534</v>
      </c>
      <c r="D186" s="30"/>
      <c r="E186" s="30">
        <v>619534</v>
      </c>
      <c r="F186" s="30"/>
      <c r="G186" s="23"/>
    </row>
    <row r="187" spans="1:7" s="24" customFormat="1" ht="15.75">
      <c r="A187" s="1" t="s">
        <v>598</v>
      </c>
      <c r="B187" s="37" t="s">
        <v>599</v>
      </c>
      <c r="C187" s="30">
        <f>SUM(E187:F187)</f>
        <v>17471</v>
      </c>
      <c r="D187" s="79"/>
      <c r="E187" s="79"/>
      <c r="F187" s="79">
        <v>17471</v>
      </c>
      <c r="G187" s="23"/>
    </row>
    <row r="188" spans="1:23" s="24" customFormat="1" ht="15.75">
      <c r="A188" s="66" t="s">
        <v>94</v>
      </c>
      <c r="B188" s="53" t="s">
        <v>95</v>
      </c>
      <c r="C188" s="28">
        <f>SUM(C189:C192)</f>
        <v>72803</v>
      </c>
      <c r="D188" s="28">
        <f>SUM(D189:D192)</f>
        <v>0</v>
      </c>
      <c r="E188" s="28">
        <f>SUM(E189:E192)</f>
        <v>42929</v>
      </c>
      <c r="F188" s="28">
        <f>SUM(F189:F192)</f>
        <v>29874</v>
      </c>
      <c r="G188" s="23"/>
      <c r="W188" s="24">
        <v>645</v>
      </c>
    </row>
    <row r="189" spans="1:7" s="24" customFormat="1" ht="15.75">
      <c r="A189" s="67" t="s">
        <v>20</v>
      </c>
      <c r="B189" s="37" t="s">
        <v>21</v>
      </c>
      <c r="C189" s="30">
        <f>SUM(E189:F189)</f>
        <v>12782</v>
      </c>
      <c r="D189" s="30"/>
      <c r="E189" s="30">
        <v>12782</v>
      </c>
      <c r="F189" s="30"/>
      <c r="G189" s="23"/>
    </row>
    <row r="190" spans="1:7" s="24" customFormat="1" ht="15.75">
      <c r="A190" s="67" t="s">
        <v>22</v>
      </c>
      <c r="B190" s="37" t="s">
        <v>23</v>
      </c>
      <c r="C190" s="30">
        <f>SUM(E190:F190)</f>
        <v>34902</v>
      </c>
      <c r="D190" s="30"/>
      <c r="E190" s="30">
        <v>24902</v>
      </c>
      <c r="F190" s="30">
        <v>10000</v>
      </c>
      <c r="G190" s="23"/>
    </row>
    <row r="191" spans="1:7" s="24" customFormat="1" ht="15.75">
      <c r="A191" s="67" t="s">
        <v>596</v>
      </c>
      <c r="B191" s="37" t="s">
        <v>597</v>
      </c>
      <c r="C191" s="30">
        <f>SUM(E191:F191)</f>
        <v>19874</v>
      </c>
      <c r="D191" s="30"/>
      <c r="E191" s="30"/>
      <c r="F191" s="30">
        <v>19874</v>
      </c>
      <c r="G191" s="23"/>
    </row>
    <row r="192" spans="1:7" s="24" customFormat="1" ht="15.75">
      <c r="A192" s="67" t="s">
        <v>24</v>
      </c>
      <c r="B192" s="37" t="s">
        <v>25</v>
      </c>
      <c r="C192" s="30">
        <f>SUM(E192:F192)</f>
        <v>5245</v>
      </c>
      <c r="D192" s="30"/>
      <c r="E192" s="30">
        <v>5245</v>
      </c>
      <c r="F192" s="30"/>
      <c r="G192" s="23"/>
    </row>
    <row r="193" spans="1:23" s="24" customFormat="1" ht="28.5">
      <c r="A193" s="66" t="s">
        <v>96</v>
      </c>
      <c r="B193" s="53" t="s">
        <v>97</v>
      </c>
      <c r="C193" s="28">
        <f>SUM(C194:C198)</f>
        <v>2401531</v>
      </c>
      <c r="D193" s="28">
        <f>SUM(D194:D198)</f>
        <v>0</v>
      </c>
      <c r="E193" s="28">
        <f>SUM(E194:E198)</f>
        <v>2390058</v>
      </c>
      <c r="F193" s="28">
        <f>SUM(F194:F198)</f>
        <v>11473</v>
      </c>
      <c r="G193" s="23"/>
      <c r="W193" s="24">
        <v>646</v>
      </c>
    </row>
    <row r="194" spans="1:6" ht="15.75">
      <c r="A194" s="67" t="s">
        <v>26</v>
      </c>
      <c r="B194" s="37" t="s">
        <v>27</v>
      </c>
      <c r="C194" s="30">
        <f aca="true" t="shared" si="6" ref="C194:C199">SUM(E194:F194)</f>
        <v>1026711</v>
      </c>
      <c r="D194" s="30"/>
      <c r="E194" s="30">
        <v>1026711</v>
      </c>
      <c r="F194" s="30"/>
    </row>
    <row r="195" spans="1:6" ht="15.75">
      <c r="A195" s="67" t="s">
        <v>28</v>
      </c>
      <c r="B195" s="37" t="s">
        <v>29</v>
      </c>
      <c r="C195" s="30">
        <f t="shared" si="6"/>
        <v>224379</v>
      </c>
      <c r="D195" s="30"/>
      <c r="E195" s="30">
        <v>224379</v>
      </c>
      <c r="F195" s="30"/>
    </row>
    <row r="196" spans="1:6" ht="15.75">
      <c r="A196" s="67" t="s">
        <v>30</v>
      </c>
      <c r="B196" s="37" t="s">
        <v>31</v>
      </c>
      <c r="C196" s="30">
        <f t="shared" si="6"/>
        <v>33306</v>
      </c>
      <c r="D196" s="30"/>
      <c r="E196" s="30">
        <v>33306</v>
      </c>
      <c r="F196" s="30"/>
    </row>
    <row r="197" spans="1:6" ht="15.75">
      <c r="A197" s="67" t="s">
        <v>32</v>
      </c>
      <c r="B197" s="37" t="s">
        <v>33</v>
      </c>
      <c r="C197" s="30">
        <f t="shared" si="6"/>
        <v>13901</v>
      </c>
      <c r="D197" s="30"/>
      <c r="E197" s="30">
        <v>13901</v>
      </c>
      <c r="F197" s="30"/>
    </row>
    <row r="198" spans="1:6" ht="30">
      <c r="A198" s="67" t="s">
        <v>34</v>
      </c>
      <c r="B198" s="37" t="s">
        <v>574</v>
      </c>
      <c r="C198" s="30">
        <f t="shared" si="6"/>
        <v>1103234</v>
      </c>
      <c r="D198" s="30"/>
      <c r="E198" s="30">
        <v>1091761</v>
      </c>
      <c r="F198" s="30">
        <v>11473</v>
      </c>
    </row>
    <row r="199" spans="1:23" s="24" customFormat="1" ht="15.75">
      <c r="A199" s="66" t="s">
        <v>98</v>
      </c>
      <c r="B199" s="53" t="s">
        <v>99</v>
      </c>
      <c r="C199" s="28">
        <f t="shared" si="6"/>
        <v>66475</v>
      </c>
      <c r="D199" s="28"/>
      <c r="E199" s="28">
        <v>60947</v>
      </c>
      <c r="F199" s="28">
        <v>5528</v>
      </c>
      <c r="G199" s="23"/>
      <c r="W199" s="24">
        <v>647</v>
      </c>
    </row>
    <row r="200" spans="1:23" s="24" customFormat="1" ht="15.75">
      <c r="A200" s="66" t="s">
        <v>100</v>
      </c>
      <c r="B200" s="53" t="s">
        <v>101</v>
      </c>
      <c r="C200" s="28">
        <f>SUM(C201:C207)</f>
        <v>1034597</v>
      </c>
      <c r="D200" s="28">
        <f>SUM(D201:D207)</f>
        <v>0</v>
      </c>
      <c r="E200" s="28">
        <f>SUM(E201:E207)</f>
        <v>724380</v>
      </c>
      <c r="F200" s="28">
        <f>SUM(F201:F207)</f>
        <v>310217</v>
      </c>
      <c r="G200" s="23"/>
      <c r="W200" s="24">
        <v>648</v>
      </c>
    </row>
    <row r="201" spans="1:6" ht="15.75">
      <c r="A201" s="67" t="s">
        <v>35</v>
      </c>
      <c r="B201" s="37" t="s">
        <v>36</v>
      </c>
      <c r="C201" s="30">
        <f>SUM(E201:F201)</f>
        <v>67538</v>
      </c>
      <c r="D201" s="30"/>
      <c r="E201" s="30">
        <v>19276</v>
      </c>
      <c r="F201" s="30">
        <v>48262</v>
      </c>
    </row>
    <row r="202" spans="1:6" ht="15.75">
      <c r="A202" s="67" t="s">
        <v>37</v>
      </c>
      <c r="B202" s="37" t="s">
        <v>38</v>
      </c>
      <c r="C202" s="30">
        <f>SUM(E202:F202)</f>
        <v>293885</v>
      </c>
      <c r="D202" s="30"/>
      <c r="E202" s="30">
        <v>293885</v>
      </c>
      <c r="F202" s="30"/>
    </row>
    <row r="203" spans="1:6" ht="15.75">
      <c r="A203" s="67" t="s">
        <v>39</v>
      </c>
      <c r="B203" s="37" t="s">
        <v>40</v>
      </c>
      <c r="C203" s="30">
        <f>SUM(E203:F203)</f>
        <v>86065</v>
      </c>
      <c r="D203" s="30"/>
      <c r="E203" s="30">
        <v>49184</v>
      </c>
      <c r="F203" s="30">
        <v>36881</v>
      </c>
    </row>
    <row r="204" spans="1:6" ht="15.75">
      <c r="A204" s="67" t="s">
        <v>41</v>
      </c>
      <c r="B204" s="37" t="s">
        <v>42</v>
      </c>
      <c r="C204" s="30">
        <f>SUM(E204:F204)</f>
        <v>457636</v>
      </c>
      <c r="D204" s="30"/>
      <c r="E204" s="30">
        <v>324821</v>
      </c>
      <c r="F204" s="30">
        <v>132815</v>
      </c>
    </row>
    <row r="205" spans="1:6" ht="15.75">
      <c r="A205" s="67" t="s">
        <v>43</v>
      </c>
      <c r="B205" s="37" t="s">
        <v>44</v>
      </c>
      <c r="C205" s="30">
        <f>SUM(E205:F205)</f>
        <v>99565</v>
      </c>
      <c r="D205" s="30"/>
      <c r="E205" s="30">
        <v>17041</v>
      </c>
      <c r="F205" s="30">
        <v>82524</v>
      </c>
    </row>
    <row r="206" spans="1:6" ht="30">
      <c r="A206" s="67" t="s">
        <v>594</v>
      </c>
      <c r="B206" s="37" t="s">
        <v>595</v>
      </c>
      <c r="C206" s="30">
        <f aca="true" t="shared" si="7" ref="C206:C214">SUM(E206:F206)</f>
        <v>3500</v>
      </c>
      <c r="D206" s="30"/>
      <c r="E206" s="30"/>
      <c r="F206" s="30">
        <v>3500</v>
      </c>
    </row>
    <row r="207" spans="1:6" ht="15.75">
      <c r="A207" s="67" t="s">
        <v>45</v>
      </c>
      <c r="B207" s="37" t="s">
        <v>46</v>
      </c>
      <c r="C207" s="30">
        <f t="shared" si="7"/>
        <v>26408</v>
      </c>
      <c r="D207" s="30"/>
      <c r="E207" s="30">
        <v>20173</v>
      </c>
      <c r="F207" s="30">
        <v>6235</v>
      </c>
    </row>
    <row r="208" spans="1:23" s="24" customFormat="1" ht="15.75">
      <c r="A208" s="66" t="s">
        <v>102</v>
      </c>
      <c r="B208" s="53" t="s">
        <v>103</v>
      </c>
      <c r="C208" s="28">
        <f>SUM(C209:C214)</f>
        <v>5665026</v>
      </c>
      <c r="D208" s="28">
        <f>SUM(D209:D214)</f>
        <v>0</v>
      </c>
      <c r="E208" s="28">
        <f>SUM(E209:E214)</f>
        <v>4563974</v>
      </c>
      <c r="F208" s="28">
        <f>SUM(F209:F214)</f>
        <v>1101052</v>
      </c>
      <c r="G208" s="23"/>
      <c r="W208" s="24">
        <v>649</v>
      </c>
    </row>
    <row r="209" spans="1:7" s="24" customFormat="1" ht="15.75">
      <c r="A209" s="67" t="s">
        <v>47</v>
      </c>
      <c r="B209" s="37" t="s">
        <v>575</v>
      </c>
      <c r="C209" s="30">
        <f t="shared" si="7"/>
        <v>303084</v>
      </c>
      <c r="D209" s="28"/>
      <c r="E209" s="30">
        <v>302836</v>
      </c>
      <c r="F209" s="28">
        <v>248</v>
      </c>
      <c r="G209" s="23"/>
    </row>
    <row r="210" spans="1:7" s="24" customFormat="1" ht="15.75">
      <c r="A210" s="67" t="s">
        <v>48</v>
      </c>
      <c r="B210" s="37" t="s">
        <v>49</v>
      </c>
      <c r="C210" s="30">
        <f t="shared" si="7"/>
        <v>4598929</v>
      </c>
      <c r="D210" s="30"/>
      <c r="E210" s="30">
        <v>3559099</v>
      </c>
      <c r="F210" s="30">
        <v>1039830</v>
      </c>
      <c r="G210" s="23"/>
    </row>
    <row r="211" spans="1:7" s="24" customFormat="1" ht="15.75">
      <c r="A211" s="67" t="s">
        <v>50</v>
      </c>
      <c r="B211" s="37" t="s">
        <v>51</v>
      </c>
      <c r="C211" s="30">
        <f t="shared" si="7"/>
        <v>403573</v>
      </c>
      <c r="D211" s="30"/>
      <c r="E211" s="30">
        <v>370158</v>
      </c>
      <c r="F211" s="30">
        <v>33415</v>
      </c>
      <c r="G211" s="23"/>
    </row>
    <row r="212" spans="1:7" s="24" customFormat="1" ht="15.75">
      <c r="A212" s="67" t="s">
        <v>52</v>
      </c>
      <c r="B212" s="37" t="s">
        <v>53</v>
      </c>
      <c r="C212" s="30">
        <f t="shared" si="7"/>
        <v>196633</v>
      </c>
      <c r="D212" s="28"/>
      <c r="E212" s="30">
        <v>196633</v>
      </c>
      <c r="F212" s="28"/>
      <c r="G212" s="23"/>
    </row>
    <row r="213" spans="1:7" s="24" customFormat="1" ht="15.75">
      <c r="A213" s="67" t="s">
        <v>556</v>
      </c>
      <c r="B213" s="37" t="s">
        <v>54</v>
      </c>
      <c r="C213" s="30">
        <f t="shared" si="7"/>
        <v>135248</v>
      </c>
      <c r="D213" s="28"/>
      <c r="E213" s="30">
        <v>135248</v>
      </c>
      <c r="F213" s="28"/>
      <c r="G213" s="23"/>
    </row>
    <row r="214" spans="1:7" s="24" customFormat="1" ht="30">
      <c r="A214" s="67" t="s">
        <v>55</v>
      </c>
      <c r="B214" s="37" t="s">
        <v>590</v>
      </c>
      <c r="C214" s="30">
        <f t="shared" si="7"/>
        <v>27559</v>
      </c>
      <c r="D214" s="30"/>
      <c r="E214" s="30"/>
      <c r="F214" s="30">
        <v>27559</v>
      </c>
      <c r="G214" s="23"/>
    </row>
    <row r="215" spans="1:23" s="24" customFormat="1" ht="15.75">
      <c r="A215" s="66" t="s">
        <v>104</v>
      </c>
      <c r="B215" s="53" t="s">
        <v>105</v>
      </c>
      <c r="C215" s="28">
        <f>SUM(C216:C225)</f>
        <v>1139734</v>
      </c>
      <c r="D215" s="28">
        <f>SUM(D216:D225)</f>
        <v>0</v>
      </c>
      <c r="E215" s="28">
        <f>SUM(E218:E225)</f>
        <v>492079</v>
      </c>
      <c r="F215" s="28">
        <f>SUM(F216:F225)</f>
        <v>647655</v>
      </c>
      <c r="G215" s="23"/>
      <c r="W215" s="24">
        <v>650</v>
      </c>
    </row>
    <row r="216" spans="1:7" s="24" customFormat="1" ht="30">
      <c r="A216" s="67" t="s">
        <v>560</v>
      </c>
      <c r="B216" s="37" t="s">
        <v>576</v>
      </c>
      <c r="C216" s="30">
        <f aca="true" t="shared" si="8" ref="C216:C225">SUM(E216:F216)</f>
        <v>196073</v>
      </c>
      <c r="D216" s="30"/>
      <c r="E216" s="28"/>
      <c r="F216" s="30">
        <v>196073</v>
      </c>
      <c r="G216" s="23"/>
    </row>
    <row r="217" spans="1:7" s="24" customFormat="1" ht="15.75">
      <c r="A217" s="67" t="s">
        <v>561</v>
      </c>
      <c r="B217" s="37" t="s">
        <v>562</v>
      </c>
      <c r="C217" s="30">
        <f t="shared" si="8"/>
        <v>149409</v>
      </c>
      <c r="D217" s="30"/>
      <c r="E217" s="30"/>
      <c r="F217" s="30">
        <v>149409</v>
      </c>
      <c r="G217" s="23"/>
    </row>
    <row r="218" spans="1:7" s="24" customFormat="1" ht="15.75">
      <c r="A218" s="67" t="s">
        <v>551</v>
      </c>
      <c r="B218" s="37" t="s">
        <v>552</v>
      </c>
      <c r="C218" s="30">
        <f t="shared" si="8"/>
        <v>9260</v>
      </c>
      <c r="D218" s="30"/>
      <c r="E218" s="30">
        <v>9260</v>
      </c>
      <c r="F218" s="30"/>
      <c r="G218" s="23"/>
    </row>
    <row r="219" spans="1:7" s="24" customFormat="1" ht="15.75">
      <c r="A219" s="67" t="s">
        <v>550</v>
      </c>
      <c r="B219" s="37" t="s">
        <v>563</v>
      </c>
      <c r="C219" s="30">
        <f t="shared" si="8"/>
        <v>266652</v>
      </c>
      <c r="D219" s="30"/>
      <c r="E219" s="30"/>
      <c r="F219" s="30">
        <v>266652</v>
      </c>
      <c r="G219" s="23"/>
    </row>
    <row r="220" spans="1:7" s="24" customFormat="1" ht="15.75">
      <c r="A220" s="67" t="s">
        <v>582</v>
      </c>
      <c r="B220" s="37" t="s">
        <v>583</v>
      </c>
      <c r="C220" s="30">
        <f t="shared" si="8"/>
        <v>49443</v>
      </c>
      <c r="D220" s="30"/>
      <c r="E220" s="30">
        <v>37922</v>
      </c>
      <c r="F220" s="30">
        <v>11521</v>
      </c>
      <c r="G220" s="23"/>
    </row>
    <row r="221" spans="1:7" s="24" customFormat="1" ht="15.75">
      <c r="A221" s="67" t="s">
        <v>602</v>
      </c>
      <c r="B221" s="37" t="s">
        <v>603</v>
      </c>
      <c r="C221" s="30">
        <f t="shared" si="8"/>
        <v>1000</v>
      </c>
      <c r="D221" s="30"/>
      <c r="E221" s="30">
        <v>1000</v>
      </c>
      <c r="F221" s="30"/>
      <c r="G221" s="23"/>
    </row>
    <row r="222" spans="1:7" s="24" customFormat="1" ht="15.75">
      <c r="A222" s="67" t="s">
        <v>550</v>
      </c>
      <c r="B222" s="37" t="s">
        <v>591</v>
      </c>
      <c r="C222" s="30">
        <f t="shared" si="8"/>
        <v>261397</v>
      </c>
      <c r="D222" s="30"/>
      <c r="E222" s="30">
        <v>261397</v>
      </c>
      <c r="F222" s="30"/>
      <c r="G222" s="23"/>
    </row>
    <row r="223" spans="1:7" s="24" customFormat="1" ht="15.75">
      <c r="A223" s="67" t="s">
        <v>56</v>
      </c>
      <c r="B223" s="37" t="s">
        <v>592</v>
      </c>
      <c r="C223" s="30">
        <f t="shared" si="8"/>
        <v>198197</v>
      </c>
      <c r="D223" s="30"/>
      <c r="E223" s="30">
        <v>174197</v>
      </c>
      <c r="F223" s="30">
        <v>24000</v>
      </c>
      <c r="G223" s="23"/>
    </row>
    <row r="224" spans="1:7" s="24" customFormat="1" ht="15.75">
      <c r="A224" s="67" t="s">
        <v>56</v>
      </c>
      <c r="B224" s="37" t="s">
        <v>405</v>
      </c>
      <c r="C224" s="30">
        <f t="shared" si="8"/>
        <v>5419</v>
      </c>
      <c r="D224" s="30"/>
      <c r="E224" s="30">
        <v>5419</v>
      </c>
      <c r="F224" s="30"/>
      <c r="G224" s="23"/>
    </row>
    <row r="225" spans="1:7" s="24" customFormat="1" ht="15.75">
      <c r="A225" s="67" t="s">
        <v>57</v>
      </c>
      <c r="B225" s="37" t="s">
        <v>58</v>
      </c>
      <c r="C225" s="30">
        <f t="shared" si="8"/>
        <v>2884</v>
      </c>
      <c r="D225" s="28"/>
      <c r="E225" s="30">
        <v>2884</v>
      </c>
      <c r="F225" s="28"/>
      <c r="G225" s="23"/>
    </row>
    <row r="226" spans="1:23" ht="15.75">
      <c r="A226" s="66" t="s">
        <v>84</v>
      </c>
      <c r="B226" s="36" t="s">
        <v>106</v>
      </c>
      <c r="C226" s="28">
        <f>C227+C255</f>
        <v>15339352</v>
      </c>
      <c r="D226" s="28">
        <f>D227+D255</f>
        <v>-4022175</v>
      </c>
      <c r="E226" s="28">
        <f>E227+E255</f>
        <v>12338608</v>
      </c>
      <c r="F226" s="28">
        <f>F227+F255</f>
        <v>7022919</v>
      </c>
      <c r="W226" s="1">
        <v>651</v>
      </c>
    </row>
    <row r="227" spans="1:30" ht="15.75">
      <c r="A227" s="54" t="s">
        <v>60</v>
      </c>
      <c r="B227" s="27" t="s">
        <v>107</v>
      </c>
      <c r="C227" s="28">
        <f>C228+C238+C242+C251</f>
        <v>12727049</v>
      </c>
      <c r="D227" s="28">
        <f>D228+D238+D242+D251</f>
        <v>-4022175</v>
      </c>
      <c r="E227" s="28">
        <f>E228+E238+E242+E251</f>
        <v>10445061</v>
      </c>
      <c r="F227" s="28">
        <f>F228+F238+F242+F251</f>
        <v>6304163</v>
      </c>
      <c r="W227" s="1">
        <v>652</v>
      </c>
      <c r="Y227" s="14" t="s">
        <v>60</v>
      </c>
      <c r="Z227" s="14" t="s">
        <v>179</v>
      </c>
      <c r="AA227" s="14" t="s">
        <v>146</v>
      </c>
      <c r="AB227" s="14" t="s">
        <v>142</v>
      </c>
      <c r="AC227" s="14" t="s">
        <v>143</v>
      </c>
      <c r="AD227" s="1" t="e">
        <f>AD228+AD238+AD242+AD251</f>
        <v>#REF!</v>
      </c>
    </row>
    <row r="228" spans="1:30" ht="15.75">
      <c r="A228" s="54" t="s">
        <v>61</v>
      </c>
      <c r="B228" s="33" t="s">
        <v>181</v>
      </c>
      <c r="C228" s="28">
        <f>C229+C232</f>
        <v>11410358</v>
      </c>
      <c r="D228" s="28">
        <f>D229+D232</f>
        <v>0</v>
      </c>
      <c r="E228" s="28">
        <f>E229+E232</f>
        <v>9147726</v>
      </c>
      <c r="F228" s="28">
        <f>F229+F232</f>
        <v>2262632</v>
      </c>
      <c r="W228" s="1">
        <v>653</v>
      </c>
      <c r="Y228" s="14" t="s">
        <v>61</v>
      </c>
      <c r="Z228" s="14" t="s">
        <v>179</v>
      </c>
      <c r="AA228" s="14" t="s">
        <v>60</v>
      </c>
      <c r="AB228" s="14" t="s">
        <v>142</v>
      </c>
      <c r="AC228" s="14" t="s">
        <v>143</v>
      </c>
      <c r="AD228" s="1" t="e">
        <f>AD229+AD232</f>
        <v>#REF!</v>
      </c>
    </row>
    <row r="229" spans="1:30" ht="15.75">
      <c r="A229" s="54">
        <v>1000</v>
      </c>
      <c r="B229" s="38" t="s">
        <v>108</v>
      </c>
      <c r="C229" s="28">
        <f>C230+C231</f>
        <v>8273096</v>
      </c>
      <c r="D229" s="28">
        <f>D230+D231</f>
        <v>0</v>
      </c>
      <c r="E229" s="28">
        <f>E230+E231</f>
        <v>6699870</v>
      </c>
      <c r="F229" s="28">
        <f>F230+F231</f>
        <v>1573226</v>
      </c>
      <c r="W229" s="1">
        <v>654</v>
      </c>
      <c r="Y229" s="14" t="s">
        <v>147</v>
      </c>
      <c r="Z229" s="14" t="s">
        <v>179</v>
      </c>
      <c r="AA229" s="14" t="s">
        <v>61</v>
      </c>
      <c r="AB229" s="14" t="s">
        <v>142</v>
      </c>
      <c r="AC229" s="14" t="s">
        <v>143</v>
      </c>
      <c r="AD229" s="1" t="e">
        <f>AD230+AD231</f>
        <v>#REF!</v>
      </c>
    </row>
    <row r="230" spans="1:30" ht="15.75">
      <c r="A230" s="40">
        <v>1100</v>
      </c>
      <c r="B230" s="39" t="s">
        <v>557</v>
      </c>
      <c r="C230" s="30">
        <f>SUM(E230:F230)</f>
        <v>6614393</v>
      </c>
      <c r="D230" s="30"/>
      <c r="E230" s="30">
        <v>5360877</v>
      </c>
      <c r="F230" s="30">
        <v>1253516</v>
      </c>
      <c r="W230" s="1">
        <v>655</v>
      </c>
      <c r="Y230" s="14" t="s">
        <v>148</v>
      </c>
      <c r="Z230" s="14" t="s">
        <v>179</v>
      </c>
      <c r="AA230" s="14" t="s">
        <v>147</v>
      </c>
      <c r="AB230" s="14" t="s">
        <v>142</v>
      </c>
      <c r="AC230" s="14" t="s">
        <v>143</v>
      </c>
      <c r="AD230" s="1" t="e">
        <f>#REF!+#REF!+#REF!+#REF!+#REF!</f>
        <v>#REF!</v>
      </c>
    </row>
    <row r="231" spans="1:30" ht="30">
      <c r="A231" s="40">
        <v>1200</v>
      </c>
      <c r="B231" s="39" t="s">
        <v>267</v>
      </c>
      <c r="C231" s="30">
        <f>SUM(E231:F231)</f>
        <v>1658703</v>
      </c>
      <c r="D231" s="30"/>
      <c r="E231" s="30">
        <v>1338993</v>
      </c>
      <c r="F231" s="30">
        <v>319710</v>
      </c>
      <c r="W231" s="1">
        <v>677</v>
      </c>
      <c r="Y231" s="14" t="s">
        <v>149</v>
      </c>
      <c r="Z231" s="14" t="s">
        <v>179</v>
      </c>
      <c r="AA231" s="14" t="s">
        <v>147</v>
      </c>
      <c r="AB231" s="14" t="s">
        <v>142</v>
      </c>
      <c r="AC231" s="14" t="s">
        <v>143</v>
      </c>
      <c r="AD231" s="1" t="e">
        <f>#REF!+#REF!+#REF!</f>
        <v>#REF!</v>
      </c>
    </row>
    <row r="232" spans="1:30" ht="15.75">
      <c r="A232" s="54">
        <v>2000</v>
      </c>
      <c r="B232" s="38" t="s">
        <v>80</v>
      </c>
      <c r="C232" s="28">
        <f>C233+C234+C235+C236+C237</f>
        <v>3137262</v>
      </c>
      <c r="D232" s="28">
        <f>D233+D234+D235+D236+D237</f>
        <v>0</v>
      </c>
      <c r="E232" s="28">
        <f>E233+E234+E235+E236+E237</f>
        <v>2447856</v>
      </c>
      <c r="F232" s="28">
        <f>F233+F234+F235+F236+F237</f>
        <v>689406</v>
      </c>
      <c r="W232" s="1">
        <v>690</v>
      </c>
      <c r="Y232" s="14" t="s">
        <v>150</v>
      </c>
      <c r="Z232" s="14" t="s">
        <v>179</v>
      </c>
      <c r="AA232" s="14" t="s">
        <v>61</v>
      </c>
      <c r="AB232" s="14" t="s">
        <v>142</v>
      </c>
      <c r="AC232" s="14" t="s">
        <v>143</v>
      </c>
      <c r="AD232" s="1" t="e">
        <f>AD233+AD234+AD235+AD236+AD237+#REF!</f>
        <v>#REF!</v>
      </c>
    </row>
    <row r="233" spans="1:30" ht="15.75">
      <c r="A233" s="40">
        <v>2100</v>
      </c>
      <c r="B233" s="31" t="s">
        <v>81</v>
      </c>
      <c r="C233" s="30">
        <f>SUM(E233:F233)</f>
        <v>39546</v>
      </c>
      <c r="D233" s="30"/>
      <c r="E233" s="30">
        <v>10837</v>
      </c>
      <c r="F233" s="30">
        <v>28709</v>
      </c>
      <c r="W233" s="1">
        <v>691</v>
      </c>
      <c r="Y233" s="14" t="s">
        <v>151</v>
      </c>
      <c r="Z233" s="14" t="s">
        <v>179</v>
      </c>
      <c r="AA233" s="14" t="s">
        <v>150</v>
      </c>
      <c r="AB233" s="14" t="s">
        <v>142</v>
      </c>
      <c r="AC233" s="14" t="s">
        <v>143</v>
      </c>
      <c r="AD233" s="1" t="e">
        <f>#REF!+#REF!</f>
        <v>#REF!</v>
      </c>
    </row>
    <row r="234" spans="1:30" ht="15.75">
      <c r="A234" s="40">
        <v>2200</v>
      </c>
      <c r="B234" s="31" t="s">
        <v>82</v>
      </c>
      <c r="C234" s="30">
        <f>SUM(E234:F234)</f>
        <v>1802507</v>
      </c>
      <c r="D234" s="30"/>
      <c r="E234" s="30">
        <v>1410649</v>
      </c>
      <c r="F234" s="30">
        <v>391858</v>
      </c>
      <c r="W234" s="1">
        <v>698</v>
      </c>
      <c r="Y234" s="14" t="s">
        <v>152</v>
      </c>
      <c r="Z234" s="14" t="s">
        <v>179</v>
      </c>
      <c r="AA234" s="14" t="s">
        <v>150</v>
      </c>
      <c r="AB234" s="14" t="s">
        <v>142</v>
      </c>
      <c r="AC234" s="14" t="s">
        <v>143</v>
      </c>
      <c r="AD234" s="1" t="e">
        <f>#REF!+#REF!+#REF!+#REF!+#REF!+#REF!+#REF!+#REF!</f>
        <v>#REF!</v>
      </c>
    </row>
    <row r="235" spans="1:30" ht="30">
      <c r="A235" s="40">
        <v>2300</v>
      </c>
      <c r="B235" s="31" t="s">
        <v>154</v>
      </c>
      <c r="C235" s="30">
        <f>SUM(E235:F235)</f>
        <v>1222346</v>
      </c>
      <c r="D235" s="30"/>
      <c r="E235" s="30">
        <v>962919</v>
      </c>
      <c r="F235" s="30">
        <v>259427</v>
      </c>
      <c r="W235" s="1">
        <v>745</v>
      </c>
      <c r="Y235" s="14" t="s">
        <v>153</v>
      </c>
      <c r="Z235" s="14" t="s">
        <v>179</v>
      </c>
      <c r="AA235" s="14" t="s">
        <v>150</v>
      </c>
      <c r="AB235" s="14" t="s">
        <v>142</v>
      </c>
      <c r="AC235" s="14" t="s">
        <v>143</v>
      </c>
      <c r="AD235" s="1" t="e">
        <f>#REF!+#REF!+#REF!+#REF!+#REF!+#REF!+#REF!+#REF!+#REF!</f>
        <v>#REF!</v>
      </c>
    </row>
    <row r="236" spans="1:29" ht="15.75">
      <c r="A236" s="40">
        <v>2400</v>
      </c>
      <c r="B236" s="31" t="s">
        <v>156</v>
      </c>
      <c r="C236" s="30">
        <f>SUM(E236:F236)</f>
        <v>17955</v>
      </c>
      <c r="D236" s="30"/>
      <c r="E236" s="30">
        <v>15576</v>
      </c>
      <c r="F236" s="30">
        <v>2379</v>
      </c>
      <c r="W236" s="1">
        <v>773</v>
      </c>
      <c r="Y236" s="14" t="s">
        <v>155</v>
      </c>
      <c r="Z236" s="14" t="s">
        <v>179</v>
      </c>
      <c r="AA236" s="14" t="s">
        <v>150</v>
      </c>
      <c r="AB236" s="14" t="s">
        <v>144</v>
      </c>
      <c r="AC236" s="14" t="s">
        <v>143</v>
      </c>
    </row>
    <row r="237" spans="1:30" ht="15.75">
      <c r="A237" s="40">
        <v>2500</v>
      </c>
      <c r="B237" s="31" t="s">
        <v>312</v>
      </c>
      <c r="C237" s="30">
        <f>SUM(E237:F237)</f>
        <v>54908</v>
      </c>
      <c r="D237" s="30"/>
      <c r="E237" s="30">
        <v>47875</v>
      </c>
      <c r="F237" s="30">
        <v>7033</v>
      </c>
      <c r="W237" s="1">
        <v>774</v>
      </c>
      <c r="Y237" s="14" t="s">
        <v>157</v>
      </c>
      <c r="Z237" s="14" t="s">
        <v>179</v>
      </c>
      <c r="AA237" s="14" t="s">
        <v>150</v>
      </c>
      <c r="AB237" s="14" t="s">
        <v>142</v>
      </c>
      <c r="AC237" s="14" t="s">
        <v>143</v>
      </c>
      <c r="AD237" s="1" t="e">
        <f>#REF!</f>
        <v>#REF!</v>
      </c>
    </row>
    <row r="238" spans="1:30" ht="15.75">
      <c r="A238" s="54" t="s">
        <v>64</v>
      </c>
      <c r="B238" s="33" t="s">
        <v>400</v>
      </c>
      <c r="C238" s="28">
        <f>C239</f>
        <v>123148</v>
      </c>
      <c r="D238" s="28">
        <f>D239</f>
        <v>0</v>
      </c>
      <c r="E238" s="28">
        <f>E239</f>
        <v>119914</v>
      </c>
      <c r="F238" s="28">
        <f>F239</f>
        <v>3234</v>
      </c>
      <c r="W238" s="1">
        <v>782</v>
      </c>
      <c r="Y238" s="14" t="s">
        <v>64</v>
      </c>
      <c r="Z238" s="14" t="s">
        <v>179</v>
      </c>
      <c r="AA238" s="14" t="s">
        <v>60</v>
      </c>
      <c r="AB238" s="14" t="s">
        <v>142</v>
      </c>
      <c r="AC238" s="14" t="s">
        <v>143</v>
      </c>
      <c r="AD238" s="1" t="e">
        <f>AD239</f>
        <v>#REF!</v>
      </c>
    </row>
    <row r="239" spans="1:30" ht="15.75">
      <c r="A239" s="54">
        <v>4000</v>
      </c>
      <c r="B239" s="38" t="s">
        <v>400</v>
      </c>
      <c r="C239" s="28">
        <f>C240+C241</f>
        <v>123148</v>
      </c>
      <c r="D239" s="28">
        <f>D240+D241</f>
        <v>0</v>
      </c>
      <c r="E239" s="28">
        <f>E240+E241</f>
        <v>119914</v>
      </c>
      <c r="F239" s="28">
        <f>F240+F241</f>
        <v>3234</v>
      </c>
      <c r="W239" s="1">
        <v>783</v>
      </c>
      <c r="Y239" s="14" t="s">
        <v>158</v>
      </c>
      <c r="Z239" s="14" t="s">
        <v>179</v>
      </c>
      <c r="AA239" s="14" t="s">
        <v>64</v>
      </c>
      <c r="AB239" s="14" t="s">
        <v>142</v>
      </c>
      <c r="AC239" s="14" t="s">
        <v>143</v>
      </c>
      <c r="AD239" s="1" t="e">
        <f>#REF!+AD240+AD241</f>
        <v>#REF!</v>
      </c>
    </row>
    <row r="240" spans="1:30" ht="15.75">
      <c r="A240" s="40">
        <v>4200</v>
      </c>
      <c r="B240" s="31" t="s">
        <v>401</v>
      </c>
      <c r="C240" s="30">
        <f>SUM(E240:F240)</f>
        <v>30014</v>
      </c>
      <c r="D240" s="30"/>
      <c r="E240" s="30">
        <v>30014</v>
      </c>
      <c r="F240" s="30"/>
      <c r="W240" s="1">
        <v>787</v>
      </c>
      <c r="Y240" s="14" t="s">
        <v>159</v>
      </c>
      <c r="Z240" s="14" t="s">
        <v>179</v>
      </c>
      <c r="AA240" s="14" t="s">
        <v>158</v>
      </c>
      <c r="AB240" s="14" t="s">
        <v>142</v>
      </c>
      <c r="AC240" s="14" t="s">
        <v>143</v>
      </c>
      <c r="AD240" s="1" t="e">
        <f>#REF!+#REF!+#REF!</f>
        <v>#REF!</v>
      </c>
    </row>
    <row r="241" spans="1:30" ht="15.75">
      <c r="A241" s="40">
        <v>4300</v>
      </c>
      <c r="B241" s="31" t="s">
        <v>402</v>
      </c>
      <c r="C241" s="30">
        <f>SUM(E241:F241)</f>
        <v>93134</v>
      </c>
      <c r="D241" s="30"/>
      <c r="E241" s="30">
        <v>89900</v>
      </c>
      <c r="F241" s="30">
        <v>3234</v>
      </c>
      <c r="W241" s="1">
        <v>791</v>
      </c>
      <c r="Y241" s="14" t="s">
        <v>160</v>
      </c>
      <c r="Z241" s="14" t="s">
        <v>179</v>
      </c>
      <c r="AA241" s="14" t="s">
        <v>158</v>
      </c>
      <c r="AB241" s="14" t="s">
        <v>142</v>
      </c>
      <c r="AC241" s="14" t="s">
        <v>143</v>
      </c>
      <c r="AD241" s="1" t="e">
        <f>#REF!+#REF!+#REF!</f>
        <v>#REF!</v>
      </c>
    </row>
    <row r="242" spans="1:30" ht="15.75">
      <c r="A242" s="54" t="s">
        <v>65</v>
      </c>
      <c r="B242" s="33" t="s">
        <v>182</v>
      </c>
      <c r="C242" s="28">
        <f>C243+C247</f>
        <v>334643</v>
      </c>
      <c r="D242" s="28">
        <f>D243+D247</f>
        <v>0</v>
      </c>
      <c r="E242" s="28">
        <f>E243+E247</f>
        <v>318521</v>
      </c>
      <c r="F242" s="28">
        <f>F243+F247</f>
        <v>16122</v>
      </c>
      <c r="W242" s="1">
        <v>801</v>
      </c>
      <c r="Y242" s="14" t="s">
        <v>65</v>
      </c>
      <c r="Z242" s="14" t="s">
        <v>179</v>
      </c>
      <c r="AA242" s="14" t="s">
        <v>60</v>
      </c>
      <c r="AB242" s="14" t="s">
        <v>142</v>
      </c>
      <c r="AC242" s="14" t="s">
        <v>143</v>
      </c>
      <c r="AD242" s="1" t="e">
        <f>AD243+AD247</f>
        <v>#REF!</v>
      </c>
    </row>
    <row r="243" spans="1:30" ht="15.75">
      <c r="A243" s="54">
        <v>3000</v>
      </c>
      <c r="B243" s="38" t="s">
        <v>403</v>
      </c>
      <c r="C243" s="28">
        <f>C244+C245+C246</f>
        <v>9500</v>
      </c>
      <c r="D243" s="28">
        <f>D244+D245+D246</f>
        <v>0</v>
      </c>
      <c r="E243" s="28">
        <f>E244+E245+E246</f>
        <v>2000</v>
      </c>
      <c r="F243" s="28">
        <f>F244+F245+F246</f>
        <v>7500</v>
      </c>
      <c r="W243" s="1">
        <v>802</v>
      </c>
      <c r="Y243" s="14" t="s">
        <v>161</v>
      </c>
      <c r="Z243" s="14" t="s">
        <v>179</v>
      </c>
      <c r="AA243" s="14" t="s">
        <v>65</v>
      </c>
      <c r="AB243" s="14" t="s">
        <v>142</v>
      </c>
      <c r="AC243" s="14" t="s">
        <v>143</v>
      </c>
      <c r="AD243" s="1" t="e">
        <f>#REF!+AD244+AD245+AD246+#REF!</f>
        <v>#REF!</v>
      </c>
    </row>
    <row r="244" spans="1:30" ht="45">
      <c r="A244" s="40">
        <v>3200</v>
      </c>
      <c r="B244" s="31" t="s">
        <v>163</v>
      </c>
      <c r="C244" s="30">
        <f>SUM(E244:F244)</f>
        <v>9500</v>
      </c>
      <c r="D244" s="30"/>
      <c r="E244" s="30">
        <v>2000</v>
      </c>
      <c r="F244" s="30">
        <v>7500</v>
      </c>
      <c r="W244" s="1">
        <v>807</v>
      </c>
      <c r="Y244" s="14" t="s">
        <v>162</v>
      </c>
      <c r="Z244" s="14" t="s">
        <v>179</v>
      </c>
      <c r="AA244" s="14" t="s">
        <v>161</v>
      </c>
      <c r="AB244" s="14" t="s">
        <v>144</v>
      </c>
      <c r="AC244" s="14" t="s">
        <v>143</v>
      </c>
      <c r="AD244" s="1" t="e">
        <f>#REF!+#REF!+#REF!+#REF!+#REF!</f>
        <v>#REF!</v>
      </c>
    </row>
    <row r="245" spans="1:29" ht="45">
      <c r="A245" s="40">
        <v>3300</v>
      </c>
      <c r="B245" s="31" t="s">
        <v>404</v>
      </c>
      <c r="C245" s="30">
        <f>SUM(E245:F245)</f>
        <v>0</v>
      </c>
      <c r="D245" s="30"/>
      <c r="E245" s="30"/>
      <c r="F245" s="30"/>
      <c r="W245" s="1">
        <v>820</v>
      </c>
      <c r="Y245" s="14" t="s">
        <v>164</v>
      </c>
      <c r="Z245" s="14" t="s">
        <v>179</v>
      </c>
      <c r="AA245" s="14" t="s">
        <v>161</v>
      </c>
      <c r="AB245" s="14" t="s">
        <v>142</v>
      </c>
      <c r="AC245" s="14" t="s">
        <v>143</v>
      </c>
    </row>
    <row r="246" spans="1:30" ht="75">
      <c r="A246" s="40">
        <v>3500</v>
      </c>
      <c r="B246" s="31" t="s">
        <v>166</v>
      </c>
      <c r="C246" s="30">
        <f>SUM(E246:F246)</f>
        <v>0</v>
      </c>
      <c r="D246" s="30"/>
      <c r="E246" s="30"/>
      <c r="F246" s="30"/>
      <c r="W246" s="1">
        <v>821</v>
      </c>
      <c r="Y246" s="14" t="s">
        <v>165</v>
      </c>
      <c r="Z246" s="14" t="s">
        <v>179</v>
      </c>
      <c r="AA246" s="14" t="s">
        <v>161</v>
      </c>
      <c r="AB246" s="14" t="s">
        <v>144</v>
      </c>
      <c r="AC246" s="14" t="s">
        <v>143</v>
      </c>
      <c r="AD246" s="1" t="e">
        <f>#REF!+#REF!+#REF!+#REF!+#REF!+#REF!</f>
        <v>#REF!</v>
      </c>
    </row>
    <row r="247" spans="1:30" ht="15.75">
      <c r="A247" s="54">
        <v>6000</v>
      </c>
      <c r="B247" s="38" t="s">
        <v>405</v>
      </c>
      <c r="C247" s="28">
        <f>C248+C249+C250</f>
        <v>325143</v>
      </c>
      <c r="D247" s="28">
        <f>D248+D249+D250</f>
        <v>0</v>
      </c>
      <c r="E247" s="28">
        <f>E248+E249+E250</f>
        <v>316521</v>
      </c>
      <c r="F247" s="28">
        <f>F248+F249+F250</f>
        <v>8622</v>
      </c>
      <c r="W247" s="1">
        <v>829</v>
      </c>
      <c r="Y247" s="14" t="s">
        <v>167</v>
      </c>
      <c r="Z247" s="14" t="s">
        <v>179</v>
      </c>
      <c r="AA247" s="14" t="s">
        <v>65</v>
      </c>
      <c r="AB247" s="14" t="s">
        <v>142</v>
      </c>
      <c r="AC247" s="14" t="s">
        <v>143</v>
      </c>
      <c r="AD247" s="1" t="e">
        <f>#REF!+AD249+AD250+#REF!</f>
        <v>#REF!</v>
      </c>
    </row>
    <row r="248" spans="1:29" ht="15.75">
      <c r="A248" s="40">
        <v>6200</v>
      </c>
      <c r="B248" s="29" t="s">
        <v>593</v>
      </c>
      <c r="C248" s="30">
        <f>SUM(E248:F248)</f>
        <v>294901</v>
      </c>
      <c r="D248" s="30"/>
      <c r="E248" s="30">
        <v>288479</v>
      </c>
      <c r="F248" s="30">
        <v>6422</v>
      </c>
      <c r="Y248" s="14"/>
      <c r="Z248" s="14"/>
      <c r="AA248" s="14"/>
      <c r="AB248" s="14"/>
      <c r="AC248" s="14"/>
    </row>
    <row r="249" spans="1:30" ht="15.75">
      <c r="A249" s="40">
        <v>6300</v>
      </c>
      <c r="B249" s="31" t="s">
        <v>316</v>
      </c>
      <c r="C249" s="30">
        <f>SUM(E249:F249)</f>
        <v>12244</v>
      </c>
      <c r="D249" s="30"/>
      <c r="E249" s="30">
        <v>12244</v>
      </c>
      <c r="F249" s="30"/>
      <c r="W249" s="1">
        <v>874</v>
      </c>
      <c r="Y249" s="14" t="s">
        <v>168</v>
      </c>
      <c r="Z249" s="14" t="s">
        <v>179</v>
      </c>
      <c r="AA249" s="14" t="s">
        <v>167</v>
      </c>
      <c r="AB249" s="14" t="s">
        <v>142</v>
      </c>
      <c r="AC249" s="14" t="s">
        <v>143</v>
      </c>
      <c r="AD249" s="1" t="e">
        <f>#REF!+#REF!+#REF!+#REF!+#REF!</f>
        <v>#REF!</v>
      </c>
    </row>
    <row r="250" spans="1:29" ht="30">
      <c r="A250" s="40">
        <v>6400</v>
      </c>
      <c r="B250" s="31" t="s">
        <v>170</v>
      </c>
      <c r="C250" s="30">
        <f>SUM(E250:F250)</f>
        <v>17998</v>
      </c>
      <c r="D250" s="30"/>
      <c r="E250" s="30">
        <v>15798</v>
      </c>
      <c r="F250" s="30">
        <v>2200</v>
      </c>
      <c r="W250" s="1">
        <v>885</v>
      </c>
      <c r="Y250" s="14" t="s">
        <v>169</v>
      </c>
      <c r="Z250" s="14" t="s">
        <v>179</v>
      </c>
      <c r="AA250" s="14" t="s">
        <v>167</v>
      </c>
      <c r="AB250" s="14" t="s">
        <v>144</v>
      </c>
      <c r="AC250" s="14" t="s">
        <v>143</v>
      </c>
    </row>
    <row r="251" spans="1:30" ht="57">
      <c r="A251" s="54">
        <v>7000</v>
      </c>
      <c r="B251" s="33" t="s">
        <v>172</v>
      </c>
      <c r="C251" s="28">
        <f>C252</f>
        <v>858900</v>
      </c>
      <c r="D251" s="28">
        <f>D252</f>
        <v>-4022175</v>
      </c>
      <c r="E251" s="28">
        <f>E252</f>
        <v>858900</v>
      </c>
      <c r="F251" s="28">
        <f>F252</f>
        <v>4022175</v>
      </c>
      <c r="W251" s="1">
        <v>887</v>
      </c>
      <c r="Y251" s="14" t="s">
        <v>171</v>
      </c>
      <c r="Z251" s="14" t="s">
        <v>179</v>
      </c>
      <c r="AA251" s="14" t="s">
        <v>60</v>
      </c>
      <c r="AB251" s="14" t="s">
        <v>144</v>
      </c>
      <c r="AC251" s="14" t="s">
        <v>143</v>
      </c>
      <c r="AD251" s="1" t="e">
        <f>#REF!+AD252</f>
        <v>#REF!</v>
      </c>
    </row>
    <row r="252" spans="1:30" ht="15.75">
      <c r="A252" s="54" t="s">
        <v>71</v>
      </c>
      <c r="B252" s="38" t="s">
        <v>183</v>
      </c>
      <c r="C252" s="28">
        <f>C253+C254</f>
        <v>858900</v>
      </c>
      <c r="D252" s="28">
        <f>D253+D254</f>
        <v>-4022175</v>
      </c>
      <c r="E252" s="28">
        <f>E253+E254</f>
        <v>858900</v>
      </c>
      <c r="F252" s="28">
        <f>F253+F254</f>
        <v>4022175</v>
      </c>
      <c r="W252" s="1">
        <v>911</v>
      </c>
      <c r="Y252" s="14" t="s">
        <v>71</v>
      </c>
      <c r="Z252" s="14" t="s">
        <v>179</v>
      </c>
      <c r="AA252" s="14" t="s">
        <v>171</v>
      </c>
      <c r="AB252" s="14" t="s">
        <v>142</v>
      </c>
      <c r="AC252" s="14" t="s">
        <v>143</v>
      </c>
      <c r="AD252" s="1" t="e">
        <f>AD253+AD254+#REF!+#REF!+#REF!</f>
        <v>#REF!</v>
      </c>
    </row>
    <row r="253" spans="1:30" ht="15.75">
      <c r="A253" s="40">
        <v>7100</v>
      </c>
      <c r="B253" s="31" t="s">
        <v>329</v>
      </c>
      <c r="C253" s="30">
        <f>SUM(E253:F253)</f>
        <v>0</v>
      </c>
      <c r="D253" s="30"/>
      <c r="E253" s="30"/>
      <c r="F253" s="30"/>
      <c r="W253" s="1">
        <v>912</v>
      </c>
      <c r="Y253" s="14" t="s">
        <v>173</v>
      </c>
      <c r="Z253" s="14" t="s">
        <v>179</v>
      </c>
      <c r="AA253" s="14" t="s">
        <v>71</v>
      </c>
      <c r="AB253" s="14" t="s">
        <v>142</v>
      </c>
      <c r="AC253" s="14" t="s">
        <v>143</v>
      </c>
      <c r="AD253" s="1" t="e">
        <f>#REF!+#REF!+#REF!+#REF!</f>
        <v>#REF!</v>
      </c>
    </row>
    <row r="254" spans="1:30" ht="30">
      <c r="A254" s="40">
        <v>7200</v>
      </c>
      <c r="B254" s="31" t="s">
        <v>330</v>
      </c>
      <c r="C254" s="30">
        <f>SUM(D254:F254)</f>
        <v>858900</v>
      </c>
      <c r="D254" s="30">
        <v>-4022175</v>
      </c>
      <c r="E254" s="30">
        <v>858900</v>
      </c>
      <c r="F254" s="30">
        <v>4022175</v>
      </c>
      <c r="W254" s="1">
        <v>920</v>
      </c>
      <c r="Y254" s="14" t="s">
        <v>174</v>
      </c>
      <c r="Z254" s="14" t="s">
        <v>179</v>
      </c>
      <c r="AA254" s="14" t="s">
        <v>71</v>
      </c>
      <c r="AB254" s="14" t="s">
        <v>142</v>
      </c>
      <c r="AC254" s="14" t="s">
        <v>143</v>
      </c>
      <c r="AD254" s="1" t="e">
        <f>#REF!+#REF!+#REF!+#REF!+#REF!</f>
        <v>#REF!</v>
      </c>
    </row>
    <row r="255" spans="1:30" ht="15.75">
      <c r="A255" s="54" t="s">
        <v>114</v>
      </c>
      <c r="B255" s="27" t="s">
        <v>184</v>
      </c>
      <c r="C255" s="28">
        <f>C256+C260</f>
        <v>2612303</v>
      </c>
      <c r="D255" s="28">
        <f>D256+D260</f>
        <v>0</v>
      </c>
      <c r="E255" s="28">
        <f>E256+E260</f>
        <v>1893547</v>
      </c>
      <c r="F255" s="28">
        <f>F256+F260</f>
        <v>718756</v>
      </c>
      <c r="W255" s="1">
        <v>961</v>
      </c>
      <c r="Y255" s="14" t="s">
        <v>114</v>
      </c>
      <c r="Z255" s="14" t="s">
        <v>179</v>
      </c>
      <c r="AA255" s="14" t="s">
        <v>146</v>
      </c>
      <c r="AB255" s="14" t="s">
        <v>142</v>
      </c>
      <c r="AC255" s="14" t="s">
        <v>143</v>
      </c>
      <c r="AD255" s="1" t="e">
        <f>AD256+AD260</f>
        <v>#REF!</v>
      </c>
    </row>
    <row r="256" spans="1:30" ht="15.75">
      <c r="A256" s="54" t="s">
        <v>175</v>
      </c>
      <c r="B256" s="33" t="s">
        <v>331</v>
      </c>
      <c r="C256" s="28">
        <f>C257</f>
        <v>2604472</v>
      </c>
      <c r="D256" s="28">
        <f>D257</f>
        <v>0</v>
      </c>
      <c r="E256" s="28">
        <f>E257</f>
        <v>1885716</v>
      </c>
      <c r="F256" s="28">
        <f>F257</f>
        <v>718756</v>
      </c>
      <c r="W256" s="1">
        <v>962</v>
      </c>
      <c r="Y256" s="14" t="s">
        <v>175</v>
      </c>
      <c r="Z256" s="14" t="s">
        <v>179</v>
      </c>
      <c r="AA256" s="14" t="s">
        <v>114</v>
      </c>
      <c r="AB256" s="14" t="s">
        <v>142</v>
      </c>
      <c r="AC256" s="14" t="s">
        <v>143</v>
      </c>
      <c r="AD256" s="1" t="e">
        <f>AD257</f>
        <v>#REF!</v>
      </c>
    </row>
    <row r="257" spans="1:30" ht="15.75">
      <c r="A257" s="54">
        <v>5000</v>
      </c>
      <c r="B257" s="38" t="s">
        <v>331</v>
      </c>
      <c r="C257" s="28">
        <f>C258+C259</f>
        <v>2604472</v>
      </c>
      <c r="D257" s="28">
        <f>D258+D259</f>
        <v>0</v>
      </c>
      <c r="E257" s="28">
        <f>E258+E259</f>
        <v>1885716</v>
      </c>
      <c r="F257" s="28">
        <f>F258+F259</f>
        <v>718756</v>
      </c>
      <c r="W257" s="1">
        <v>963</v>
      </c>
      <c r="Y257" s="14" t="s">
        <v>176</v>
      </c>
      <c r="Z257" s="14" t="s">
        <v>179</v>
      </c>
      <c r="AA257" s="14" t="s">
        <v>175</v>
      </c>
      <c r="AB257" s="14" t="s">
        <v>142</v>
      </c>
      <c r="AC257" s="14" t="s">
        <v>143</v>
      </c>
      <c r="AD257" s="1" t="e">
        <f>AD258+AD259</f>
        <v>#REF!</v>
      </c>
    </row>
    <row r="258" spans="1:30" ht="15.75">
      <c r="A258" s="40">
        <v>5100</v>
      </c>
      <c r="B258" s="31" t="s">
        <v>332</v>
      </c>
      <c r="C258" s="30">
        <f>SUM(E258:F258)</f>
        <v>24218</v>
      </c>
      <c r="D258" s="30"/>
      <c r="E258" s="30">
        <v>22468</v>
      </c>
      <c r="F258" s="30">
        <v>1750</v>
      </c>
      <c r="W258" s="1">
        <v>964</v>
      </c>
      <c r="Y258" s="14" t="s">
        <v>177</v>
      </c>
      <c r="Z258" s="14" t="s">
        <v>179</v>
      </c>
      <c r="AA258" s="14" t="s">
        <v>176</v>
      </c>
      <c r="AB258" s="14" t="s">
        <v>142</v>
      </c>
      <c r="AC258" s="14" t="s">
        <v>143</v>
      </c>
      <c r="AD258" s="1" t="e">
        <f>#REF!+#REF!+#REF!+#REF!+#REF!+#REF!</f>
        <v>#REF!</v>
      </c>
    </row>
    <row r="259" spans="1:30" ht="15.75">
      <c r="A259" s="40">
        <v>5200</v>
      </c>
      <c r="B259" s="31" t="s">
        <v>333</v>
      </c>
      <c r="C259" s="30">
        <f>SUM(E259:F259)</f>
        <v>2580254</v>
      </c>
      <c r="D259" s="30"/>
      <c r="E259" s="30">
        <v>1863248</v>
      </c>
      <c r="F259" s="30">
        <v>717006</v>
      </c>
      <c r="W259" s="1">
        <v>973</v>
      </c>
      <c r="Y259" s="14" t="s">
        <v>178</v>
      </c>
      <c r="Z259" s="14" t="s">
        <v>179</v>
      </c>
      <c r="AA259" s="14" t="s">
        <v>176</v>
      </c>
      <c r="AB259" s="14" t="s">
        <v>142</v>
      </c>
      <c r="AC259" s="14" t="s">
        <v>143</v>
      </c>
      <c r="AD259" s="1" t="e">
        <f>#REF!+#REF!+#REF!+#REF!+#REF!+#REF!+#REF!</f>
        <v>#REF!</v>
      </c>
    </row>
    <row r="260" spans="1:30" ht="15.75">
      <c r="A260" s="54" t="s">
        <v>185</v>
      </c>
      <c r="B260" s="33" t="s">
        <v>186</v>
      </c>
      <c r="C260" s="28">
        <f>C261</f>
        <v>7831</v>
      </c>
      <c r="D260" s="28">
        <f>D261</f>
        <v>0</v>
      </c>
      <c r="E260" s="28">
        <f>E261</f>
        <v>7831</v>
      </c>
      <c r="F260" s="28">
        <f>F261</f>
        <v>0</v>
      </c>
      <c r="W260" s="1">
        <v>1002</v>
      </c>
      <c r="Y260" s="14" t="s">
        <v>185</v>
      </c>
      <c r="Z260" s="14" t="s">
        <v>179</v>
      </c>
      <c r="AA260" s="14" t="s">
        <v>114</v>
      </c>
      <c r="AB260" s="14" t="s">
        <v>142</v>
      </c>
      <c r="AC260" s="14" t="s">
        <v>143</v>
      </c>
      <c r="AD260" s="1" t="e">
        <f>AD261</f>
        <v>#REF!</v>
      </c>
    </row>
    <row r="261" spans="1:30" ht="42.75">
      <c r="A261" s="54">
        <v>9000</v>
      </c>
      <c r="B261" s="38" t="s">
        <v>187</v>
      </c>
      <c r="C261" s="28">
        <f>C262+C263</f>
        <v>7831</v>
      </c>
      <c r="D261" s="28">
        <f>D262+D263</f>
        <v>0</v>
      </c>
      <c r="E261" s="28">
        <f>E262+E263</f>
        <v>7831</v>
      </c>
      <c r="F261" s="28">
        <f>F262+F263</f>
        <v>0</v>
      </c>
      <c r="W261" s="1">
        <v>1003</v>
      </c>
      <c r="Y261" s="14" t="s">
        <v>0</v>
      </c>
      <c r="Z261" s="14" t="s">
        <v>179</v>
      </c>
      <c r="AA261" s="14" t="s">
        <v>185</v>
      </c>
      <c r="AB261" s="14" t="s">
        <v>142</v>
      </c>
      <c r="AC261" s="14" t="s">
        <v>143</v>
      </c>
      <c r="AD261" s="1" t="e">
        <f>#REF!+AD262+AD263+#REF!+#REF!+#REF!</f>
        <v>#REF!</v>
      </c>
    </row>
    <row r="262" spans="1:30" ht="30">
      <c r="A262" s="40">
        <v>9200</v>
      </c>
      <c r="B262" s="29" t="s">
        <v>188</v>
      </c>
      <c r="C262" s="30">
        <f>SUM(E262:F262)</f>
        <v>7831</v>
      </c>
      <c r="D262" s="30"/>
      <c r="E262" s="30">
        <v>7831</v>
      </c>
      <c r="F262" s="30"/>
      <c r="W262" s="1">
        <v>1010</v>
      </c>
      <c r="Y262" s="14" t="s">
        <v>1</v>
      </c>
      <c r="Z262" s="14" t="s">
        <v>179</v>
      </c>
      <c r="AA262" s="14" t="s">
        <v>0</v>
      </c>
      <c r="AB262" s="14" t="s">
        <v>144</v>
      </c>
      <c r="AC262" s="14" t="s">
        <v>143</v>
      </c>
      <c r="AD262" s="1" t="e">
        <f>#REF!+#REF!</f>
        <v>#REF!</v>
      </c>
    </row>
    <row r="263" spans="1:30" ht="30">
      <c r="A263" s="40">
        <v>9300</v>
      </c>
      <c r="B263" s="31" t="s">
        <v>189</v>
      </c>
      <c r="C263" s="30"/>
      <c r="D263" s="30"/>
      <c r="E263" s="30"/>
      <c r="F263" s="30"/>
      <c r="W263" s="1">
        <v>1013</v>
      </c>
      <c r="Y263" s="14" t="s">
        <v>2</v>
      </c>
      <c r="Z263" s="14" t="s">
        <v>179</v>
      </c>
      <c r="AA263" s="14" t="s">
        <v>0</v>
      </c>
      <c r="AB263" s="14" t="s">
        <v>142</v>
      </c>
      <c r="AC263" s="14" t="s">
        <v>143</v>
      </c>
      <c r="AD263" s="1" t="e">
        <f>#REF!+#REF!+#REF!</f>
        <v>#REF!</v>
      </c>
    </row>
    <row r="264" spans="1:23" ht="15.75">
      <c r="A264" s="68"/>
      <c r="B264" s="49" t="s">
        <v>466</v>
      </c>
      <c r="C264" s="42">
        <f>C8-C226</f>
        <v>-710150</v>
      </c>
      <c r="D264" s="42">
        <f>D8-D226</f>
        <v>0</v>
      </c>
      <c r="E264" s="42">
        <f>E8-E226</f>
        <v>-461939</v>
      </c>
      <c r="F264" s="42">
        <f>F8-F226</f>
        <v>-248211</v>
      </c>
      <c r="W264" s="1">
        <v>1044</v>
      </c>
    </row>
    <row r="265" spans="1:23" ht="15.75">
      <c r="A265" s="68"/>
      <c r="B265" s="49" t="s">
        <v>467</v>
      </c>
      <c r="C265" s="42">
        <f>C266+C276+C277+C278+C279+C280</f>
        <v>710150</v>
      </c>
      <c r="D265" s="42">
        <f>D266+D276+D277+D278+D279+D280</f>
        <v>0</v>
      </c>
      <c r="E265" s="42">
        <f>E266+E276+E277+E278+E279+E280</f>
        <v>461939</v>
      </c>
      <c r="F265" s="42">
        <f>F266+F276+F277+F278+F279+F280</f>
        <v>248211</v>
      </c>
      <c r="W265" s="1">
        <v>1045</v>
      </c>
    </row>
    <row r="266" spans="1:23" ht="15.75">
      <c r="A266" s="68" t="s">
        <v>468</v>
      </c>
      <c r="B266" s="41" t="s">
        <v>469</v>
      </c>
      <c r="C266" s="42">
        <f>C267+C270+C273</f>
        <v>-98223</v>
      </c>
      <c r="D266" s="42">
        <f>D267+D270+D273</f>
        <v>0</v>
      </c>
      <c r="E266" s="42">
        <f>E267+E270+E273</f>
        <v>318751</v>
      </c>
      <c r="F266" s="42">
        <f>F267+F270+F273</f>
        <v>-416974</v>
      </c>
      <c r="W266" s="1">
        <v>1046</v>
      </c>
    </row>
    <row r="267" spans="1:23" ht="15.75">
      <c r="A267" s="69" t="s">
        <v>470</v>
      </c>
      <c r="B267" s="43" t="s">
        <v>471</v>
      </c>
      <c r="C267" s="47">
        <f>C268-C269</f>
        <v>179</v>
      </c>
      <c r="D267" s="47">
        <f>D268-D269</f>
        <v>0</v>
      </c>
      <c r="E267" s="47">
        <f>E268-E269</f>
        <v>179</v>
      </c>
      <c r="F267" s="47">
        <f>F268-F269</f>
        <v>0</v>
      </c>
      <c r="W267" s="1">
        <v>1047</v>
      </c>
    </row>
    <row r="268" spans="1:23" ht="30">
      <c r="A268" s="69" t="s">
        <v>472</v>
      </c>
      <c r="B268" s="44" t="s">
        <v>350</v>
      </c>
      <c r="C268" s="30">
        <f>SUM(E268:F268)</f>
        <v>179</v>
      </c>
      <c r="D268" s="47"/>
      <c r="E268" s="47">
        <v>179</v>
      </c>
      <c r="F268" s="47"/>
      <c r="W268" s="1">
        <v>1048</v>
      </c>
    </row>
    <row r="269" spans="1:23" ht="30">
      <c r="A269" s="69" t="s">
        <v>351</v>
      </c>
      <c r="B269" s="44" t="s">
        <v>352</v>
      </c>
      <c r="C269" s="30">
        <f>SUM(E269:F269)</f>
        <v>0</v>
      </c>
      <c r="D269" s="47"/>
      <c r="E269" s="47"/>
      <c r="F269" s="47"/>
      <c r="W269" s="1">
        <v>1049</v>
      </c>
    </row>
    <row r="270" spans="1:23" ht="15.75">
      <c r="A270" s="69" t="s">
        <v>353</v>
      </c>
      <c r="B270" s="43" t="s">
        <v>354</v>
      </c>
      <c r="C270" s="47">
        <f>C271-C272</f>
        <v>-118402</v>
      </c>
      <c r="D270" s="47">
        <f>D271-D272</f>
        <v>0</v>
      </c>
      <c r="E270" s="47">
        <f>E271-E272</f>
        <v>298572</v>
      </c>
      <c r="F270" s="47">
        <f>F271-F272</f>
        <v>-416974</v>
      </c>
      <c r="W270" s="1">
        <v>1050</v>
      </c>
    </row>
    <row r="271" spans="1:23" ht="30">
      <c r="A271" s="69" t="s">
        <v>355</v>
      </c>
      <c r="B271" s="44" t="s">
        <v>350</v>
      </c>
      <c r="C271" s="30">
        <f>SUM(E271:F271)</f>
        <v>584306</v>
      </c>
      <c r="D271" s="47"/>
      <c r="E271" s="47">
        <v>550964</v>
      </c>
      <c r="F271" s="47">
        <v>33342</v>
      </c>
      <c r="W271" s="1">
        <v>1051</v>
      </c>
    </row>
    <row r="272" spans="1:23" ht="30">
      <c r="A272" s="69" t="s">
        <v>356</v>
      </c>
      <c r="B272" s="44" t="s">
        <v>352</v>
      </c>
      <c r="C272" s="30">
        <f>SUM(E272:F272)</f>
        <v>702708</v>
      </c>
      <c r="D272" s="47"/>
      <c r="E272" s="47">
        <v>252392</v>
      </c>
      <c r="F272" s="47">
        <v>450316</v>
      </c>
      <c r="W272" s="1">
        <v>1052</v>
      </c>
    </row>
    <row r="273" spans="1:23" ht="15.75">
      <c r="A273" s="69" t="s">
        <v>357</v>
      </c>
      <c r="B273" s="43" t="s">
        <v>358</v>
      </c>
      <c r="C273" s="47">
        <f>C274-C275</f>
        <v>20000</v>
      </c>
      <c r="D273" s="47">
        <f>D274-D275</f>
        <v>0</v>
      </c>
      <c r="E273" s="47">
        <f>E274-E275</f>
        <v>20000</v>
      </c>
      <c r="F273" s="47">
        <f>F274-F275</f>
        <v>0</v>
      </c>
      <c r="W273" s="1">
        <v>1053</v>
      </c>
    </row>
    <row r="274" spans="1:23" ht="30">
      <c r="A274" s="69" t="s">
        <v>359</v>
      </c>
      <c r="B274" s="44" t="s">
        <v>350</v>
      </c>
      <c r="C274" s="30">
        <f>SUM(E274:F274)</f>
        <v>20000</v>
      </c>
      <c r="D274" s="48"/>
      <c r="E274" s="48">
        <v>20000</v>
      </c>
      <c r="F274" s="48"/>
      <c r="W274" s="1">
        <v>1054</v>
      </c>
    </row>
    <row r="275" spans="1:23" ht="30">
      <c r="A275" s="69" t="s">
        <v>360</v>
      </c>
      <c r="B275" s="44" t="s">
        <v>352</v>
      </c>
      <c r="C275" s="30">
        <f>SUM(E275:F275)</f>
        <v>0</v>
      </c>
      <c r="D275" s="48"/>
      <c r="E275" s="48"/>
      <c r="F275" s="48"/>
      <c r="W275" s="1">
        <v>1055</v>
      </c>
    </row>
    <row r="276" spans="1:23" ht="28.5">
      <c r="A276" s="70" t="s">
        <v>361</v>
      </c>
      <c r="B276" s="41" t="s">
        <v>362</v>
      </c>
      <c r="C276" s="42"/>
      <c r="D276" s="42"/>
      <c r="E276" s="42"/>
      <c r="F276" s="42"/>
      <c r="W276" s="1">
        <v>1056</v>
      </c>
    </row>
    <row r="277" spans="1:23" ht="15.75">
      <c r="A277" s="70" t="s">
        <v>363</v>
      </c>
      <c r="B277" s="41" t="s">
        <v>364</v>
      </c>
      <c r="C277" s="42"/>
      <c r="D277" s="42"/>
      <c r="E277" s="42"/>
      <c r="F277" s="42"/>
      <c r="W277" s="1">
        <v>1057</v>
      </c>
    </row>
    <row r="278" spans="1:23" ht="15.75">
      <c r="A278" s="68" t="s">
        <v>365</v>
      </c>
      <c r="B278" s="45" t="s">
        <v>366</v>
      </c>
      <c r="C278" s="30">
        <f>SUM(E278:F278)</f>
        <v>787690</v>
      </c>
      <c r="D278" s="42"/>
      <c r="E278" s="42">
        <v>122505</v>
      </c>
      <c r="F278" s="42">
        <v>665185</v>
      </c>
      <c r="W278" s="1">
        <v>1058</v>
      </c>
    </row>
    <row r="279" spans="1:23" ht="15.75">
      <c r="A279" s="68" t="s">
        <v>367</v>
      </c>
      <c r="B279" s="45" t="s">
        <v>368</v>
      </c>
      <c r="C279" s="30">
        <f>SUM(E279:F279)</f>
        <v>0</v>
      </c>
      <c r="D279" s="42"/>
      <c r="E279" s="42"/>
      <c r="F279" s="42"/>
      <c r="W279" s="1">
        <v>1059</v>
      </c>
    </row>
    <row r="280" spans="1:23" ht="15.75">
      <c r="A280" s="68" t="s">
        <v>369</v>
      </c>
      <c r="B280" s="41" t="s">
        <v>370</v>
      </c>
      <c r="C280" s="42">
        <f>C281+C282</f>
        <v>20683</v>
      </c>
      <c r="D280" s="42">
        <f>D281+D282</f>
        <v>0</v>
      </c>
      <c r="E280" s="42">
        <f>E281+E282</f>
        <v>20683</v>
      </c>
      <c r="F280" s="42">
        <f>F281+F282</f>
        <v>0</v>
      </c>
      <c r="W280" s="1">
        <v>1060</v>
      </c>
    </row>
    <row r="281" spans="1:23" ht="30">
      <c r="A281" s="71" t="s">
        <v>371</v>
      </c>
      <c r="B281" s="55" t="s">
        <v>372</v>
      </c>
      <c r="C281" s="56">
        <f>SUM(E281:F281)</f>
        <v>0</v>
      </c>
      <c r="D281" s="57"/>
      <c r="E281" s="57"/>
      <c r="F281" s="57"/>
      <c r="W281" s="1">
        <v>1061</v>
      </c>
    </row>
    <row r="282" spans="1:7" s="62" customFormat="1" ht="15.75">
      <c r="A282" s="72" t="s">
        <v>373</v>
      </c>
      <c r="B282" s="43" t="s">
        <v>374</v>
      </c>
      <c r="C282" s="30">
        <f>SUM(E282:F282)</f>
        <v>20683</v>
      </c>
      <c r="D282" s="47"/>
      <c r="E282" s="47">
        <v>20683</v>
      </c>
      <c r="F282" s="47"/>
      <c r="G282" s="61"/>
    </row>
    <row r="283" spans="1:6" ht="15.75">
      <c r="A283" s="73"/>
      <c r="B283" s="58"/>
      <c r="C283" s="59"/>
      <c r="D283" s="59"/>
      <c r="E283" s="60"/>
      <c r="F283" s="60"/>
    </row>
    <row r="284" spans="1:6" ht="15.75">
      <c r="A284" s="73"/>
      <c r="B284" s="58"/>
      <c r="C284" s="59"/>
      <c r="D284" s="59"/>
      <c r="E284" s="60"/>
      <c r="F284" s="60"/>
    </row>
    <row r="285" spans="1:6" ht="15.75">
      <c r="A285" s="82" t="s">
        <v>607</v>
      </c>
      <c r="B285" s="83"/>
      <c r="C285" s="83"/>
      <c r="D285" s="83"/>
      <c r="E285" s="83"/>
      <c r="F285" s="83"/>
    </row>
    <row r="286" spans="1:23" ht="15.75">
      <c r="A286" s="74"/>
      <c r="B286" s="1"/>
      <c r="C286" s="1"/>
      <c r="D286" s="1"/>
      <c r="E286" s="1"/>
      <c r="F286" s="1"/>
      <c r="W286" s="1">
        <v>1062</v>
      </c>
    </row>
    <row r="287" ht="15.75">
      <c r="W287" s="1">
        <v>1063</v>
      </c>
    </row>
    <row r="288" spans="2:23" ht="15.75">
      <c r="B288" s="13"/>
      <c r="C288" s="13"/>
      <c r="D288" s="13"/>
      <c r="E288" s="13"/>
      <c r="F288" s="13"/>
      <c r="W288" s="1">
        <v>1064</v>
      </c>
    </row>
    <row r="289" spans="1:23" ht="15.75">
      <c r="A289" s="75"/>
      <c r="B289" s="25"/>
      <c r="C289" s="25"/>
      <c r="D289" s="25"/>
      <c r="E289" s="25"/>
      <c r="F289" s="25"/>
      <c r="W289" s="1">
        <v>1065</v>
      </c>
    </row>
    <row r="290" spans="1:23" ht="15.75">
      <c r="A290" s="73"/>
      <c r="B290" s="26"/>
      <c r="C290" s="26"/>
      <c r="D290" s="26"/>
      <c r="E290" s="26"/>
      <c r="F290" s="26"/>
      <c r="W290" s="1">
        <v>1066</v>
      </c>
    </row>
    <row r="291" spans="1:23" ht="15.75">
      <c r="A291" s="73"/>
      <c r="B291" s="26"/>
      <c r="C291" s="26"/>
      <c r="D291" s="26"/>
      <c r="E291" s="26"/>
      <c r="F291" s="26"/>
      <c r="W291" s="1">
        <v>1067</v>
      </c>
    </row>
    <row r="292" spans="1:6" ht="15.75">
      <c r="A292" s="76"/>
      <c r="B292" s="5"/>
      <c r="C292" s="5"/>
      <c r="D292" s="5"/>
      <c r="E292" s="5"/>
      <c r="F292" s="5"/>
    </row>
    <row r="293" spans="1:6" ht="15.75">
      <c r="A293" s="76"/>
      <c r="B293" s="5"/>
      <c r="C293" s="5"/>
      <c r="D293" s="5"/>
      <c r="E293" s="5"/>
      <c r="F293" s="5"/>
    </row>
    <row r="294" spans="1:6" ht="15.75">
      <c r="A294" s="77"/>
      <c r="B294" s="6"/>
      <c r="C294" s="6"/>
      <c r="D294" s="6"/>
      <c r="E294" s="6"/>
      <c r="F294" s="6"/>
    </row>
    <row r="295" spans="1:6" ht="15.75">
      <c r="A295" s="78"/>
      <c r="B295" s="7"/>
      <c r="C295" s="7"/>
      <c r="D295" s="7"/>
      <c r="E295" s="7"/>
      <c r="F295" s="7"/>
    </row>
    <row r="296" spans="1:6" ht="15.75">
      <c r="A296" s="78"/>
      <c r="B296" s="8"/>
      <c r="C296" s="8"/>
      <c r="D296" s="8"/>
      <c r="E296" s="8"/>
      <c r="F296" s="8"/>
    </row>
    <row r="297" spans="1:6" ht="15.75">
      <c r="A297" s="78"/>
      <c r="B297" s="7"/>
      <c r="C297" s="7"/>
      <c r="D297" s="7"/>
      <c r="E297" s="7"/>
      <c r="F297" s="7"/>
    </row>
  </sheetData>
  <sheetProtection/>
  <mergeCells count="4">
    <mergeCell ref="A4:F4"/>
    <mergeCell ref="E3:F3"/>
    <mergeCell ref="E2:F2"/>
    <mergeCell ref="A285:F285"/>
  </mergeCells>
  <printOptions horizontalCentered="1"/>
  <pageMargins left="0.3937007874015748" right="0.2755905511811024" top="0.5905511811023623" bottom="0.4724409448818898" header="0.2362204724409449" footer="0.1968503937007874"/>
  <pageSetup firstPageNumber="1" useFirstPageNumber="1" fitToWidth="4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0.7109375" style="0" customWidth="1"/>
    <col min="2" max="2" width="9.140625" style="11" customWidth="1"/>
  </cols>
  <sheetData>
    <row r="1" ht="15.75" customHeight="1">
      <c r="A1" s="19" t="s">
        <v>284</v>
      </c>
    </row>
    <row r="2" spans="1:7" ht="15.75" customHeight="1">
      <c r="A2" s="20" t="s">
        <v>248</v>
      </c>
      <c r="C2" s="10"/>
      <c r="D2" s="10"/>
      <c r="E2" s="10"/>
      <c r="F2" s="10"/>
      <c r="G2" s="10"/>
    </row>
    <row r="3" spans="1:7" ht="15.75" customHeight="1">
      <c r="A3" s="20" t="s">
        <v>249</v>
      </c>
      <c r="C3" s="10"/>
      <c r="D3" s="10"/>
      <c r="E3" s="10"/>
      <c r="F3" s="10"/>
      <c r="G3" s="10"/>
    </row>
    <row r="4" spans="1:7" ht="15.75" customHeight="1">
      <c r="A4" s="20" t="s">
        <v>381</v>
      </c>
      <c r="C4" s="10"/>
      <c r="D4" s="10"/>
      <c r="E4" s="10"/>
      <c r="F4" s="10"/>
      <c r="G4" s="10"/>
    </row>
    <row r="5" spans="1:6" ht="15.75" customHeight="1">
      <c r="A5" s="20" t="s">
        <v>382</v>
      </c>
      <c r="C5" s="10"/>
      <c r="D5" s="10"/>
      <c r="E5" s="10"/>
      <c r="F5" s="10"/>
    </row>
    <row r="6" spans="1:6" ht="15.75" customHeight="1">
      <c r="A6" s="20" t="s">
        <v>383</v>
      </c>
      <c r="C6" s="10"/>
      <c r="D6" s="10"/>
      <c r="E6" s="10"/>
      <c r="F6" s="10"/>
    </row>
    <row r="7" spans="1:6" ht="15.75" customHeight="1">
      <c r="A7" s="20" t="s">
        <v>384</v>
      </c>
      <c r="C7" s="10"/>
      <c r="D7" s="10"/>
      <c r="E7" s="10"/>
      <c r="F7" s="10"/>
    </row>
    <row r="8" spans="1:6" ht="15.75" customHeight="1">
      <c r="A8" s="20" t="s">
        <v>385</v>
      </c>
      <c r="C8" s="10"/>
      <c r="D8" s="10"/>
      <c r="E8" s="10"/>
      <c r="F8" s="10"/>
    </row>
    <row r="9" spans="1:6" ht="15.75" customHeight="1">
      <c r="A9" s="21" t="s">
        <v>386</v>
      </c>
      <c r="B9" s="11" t="str">
        <f>'1.piel'!A6:F291</f>
        <v>Nodokļu ieņēmumi</v>
      </c>
      <c r="C9" s="10"/>
      <c r="D9" s="10"/>
      <c r="E9" s="10"/>
      <c r="F9" s="10"/>
    </row>
    <row r="10" spans="1:6" ht="15.75" customHeight="1">
      <c r="A10" s="20" t="s">
        <v>387</v>
      </c>
      <c r="C10" s="10"/>
      <c r="D10" s="10"/>
      <c r="E10" s="10"/>
      <c r="F10" s="10"/>
    </row>
    <row r="11" spans="1:6" ht="15.75" customHeight="1">
      <c r="A11" s="21" t="s">
        <v>388</v>
      </c>
      <c r="B11" s="11" t="str">
        <f>'1.piel'!A8:B291</f>
        <v>Ieņēmumi no iedzīvotāju ienākuma nodokļa</v>
      </c>
      <c r="C11" s="10"/>
      <c r="D11" s="10"/>
      <c r="E11" s="10"/>
      <c r="F11" s="10"/>
    </row>
    <row r="12" spans="1:6" ht="15.75" customHeight="1">
      <c r="A12" s="20" t="s">
        <v>389</v>
      </c>
      <c r="C12" s="10"/>
      <c r="D12" s="10"/>
      <c r="E12" s="10"/>
      <c r="F12" s="10"/>
    </row>
    <row r="13" spans="1:6" ht="15.75" customHeight="1">
      <c r="A13" s="22" t="s">
        <v>390</v>
      </c>
      <c r="B13" s="12" t="e">
        <f>'1.piel'!#REF!</f>
        <v>#REF!</v>
      </c>
      <c r="C13" s="10"/>
      <c r="D13" s="10"/>
      <c r="E13" s="10"/>
      <c r="F13" s="10"/>
    </row>
    <row r="14" spans="1:6" ht="15.75" customHeight="1">
      <c r="A14" s="20" t="s">
        <v>391</v>
      </c>
      <c r="C14" s="10"/>
      <c r="D14" s="10"/>
      <c r="E14" s="10"/>
      <c r="F14" s="10"/>
    </row>
    <row r="15" spans="1:6" ht="15.75" customHeight="1">
      <c r="A15" s="21" t="s">
        <v>392</v>
      </c>
      <c r="B15" s="11" t="e">
        <f>'1.piel'!A6:F7</f>
        <v>#VALUE!</v>
      </c>
      <c r="C15" s="10"/>
      <c r="D15" s="10"/>
      <c r="E15" s="10"/>
      <c r="F15" s="10"/>
    </row>
    <row r="16" spans="1:6" ht="15.75" customHeight="1">
      <c r="A16" s="21" t="s">
        <v>393</v>
      </c>
      <c r="B16" s="11" t="e">
        <f>'1.piel'!A288:F289</f>
        <v>#VALUE!</v>
      </c>
      <c r="C16" s="10"/>
      <c r="D16" s="10"/>
      <c r="E16" s="10"/>
      <c r="F16" s="10"/>
    </row>
    <row r="17" spans="1:6" ht="15.75" customHeight="1">
      <c r="A17" s="20" t="s">
        <v>394</v>
      </c>
      <c r="C17" s="10"/>
      <c r="D17" s="10"/>
      <c r="E17" s="10"/>
      <c r="F17" s="10"/>
    </row>
    <row r="18" spans="1:6" ht="15.75" customHeight="1">
      <c r="A18" s="21" t="s">
        <v>395</v>
      </c>
      <c r="B18" s="11" t="e">
        <f>'1.piel'!#REF!</f>
        <v>#REF!</v>
      </c>
      <c r="C18" s="10"/>
      <c r="D18" s="10"/>
      <c r="E18" s="10"/>
      <c r="F18" s="10"/>
    </row>
    <row r="19" spans="1:6" ht="15.75" customHeight="1">
      <c r="A19" s="21" t="s">
        <v>396</v>
      </c>
      <c r="B19" s="11" t="e">
        <f>'1.piel'!#REF!</f>
        <v>#REF!</v>
      </c>
      <c r="C19" s="10"/>
      <c r="D19" s="10"/>
      <c r="E19" s="10"/>
      <c r="F19" s="10"/>
    </row>
    <row r="20" spans="1:6" ht="15.75" customHeight="1">
      <c r="A20" s="22" t="s">
        <v>397</v>
      </c>
      <c r="B20" s="12" t="e">
        <f>'1.piel'!#REF!</f>
        <v>#REF!</v>
      </c>
      <c r="C20" s="10"/>
      <c r="D20" s="10"/>
      <c r="E20" s="10"/>
      <c r="F20" s="10"/>
    </row>
    <row r="21" spans="1:6" ht="15.75" customHeight="1">
      <c r="A21" s="20" t="s">
        <v>398</v>
      </c>
      <c r="C21" s="10"/>
      <c r="D21" s="10"/>
      <c r="E21" s="10"/>
      <c r="F21" s="10"/>
    </row>
    <row r="22" spans="1:6" ht="15.75" customHeight="1">
      <c r="A22" s="20" t="s">
        <v>399</v>
      </c>
      <c r="C22" s="10"/>
      <c r="D22" s="10"/>
      <c r="E22" s="10"/>
      <c r="F22" s="10"/>
    </row>
    <row r="23" spans="1:6" ht="15.75" customHeight="1">
      <c r="A23" s="21" t="s">
        <v>268</v>
      </c>
      <c r="B23" s="11" t="str">
        <f>'1.piel'!A7:F7</f>
        <v>B</v>
      </c>
      <c r="C23" s="10"/>
      <c r="D23" s="10"/>
      <c r="E23" s="10"/>
      <c r="F23" s="10"/>
    </row>
    <row r="24" spans="1:6" ht="15.75" customHeight="1">
      <c r="A24" s="20" t="s">
        <v>269</v>
      </c>
      <c r="C24" s="10"/>
      <c r="D24" s="10"/>
      <c r="E24" s="10"/>
      <c r="F24" s="10"/>
    </row>
    <row r="25" spans="1:6" ht="15.75" customHeight="1">
      <c r="A25" s="22" t="s">
        <v>270</v>
      </c>
      <c r="B25" s="12" t="e">
        <f>'1.piel'!#REF!</f>
        <v>#REF!</v>
      </c>
      <c r="C25" s="10"/>
      <c r="D25" s="10"/>
      <c r="E25" s="10"/>
      <c r="F25" s="10"/>
    </row>
    <row r="26" spans="1:6" ht="15.75" customHeight="1">
      <c r="A26" s="22" t="s">
        <v>271</v>
      </c>
      <c r="B26" s="12" t="e">
        <f>'1.piel'!#REF!</f>
        <v>#REF!</v>
      </c>
      <c r="C26" s="10"/>
      <c r="D26" s="10"/>
      <c r="E26" s="10"/>
      <c r="F26" s="10"/>
    </row>
    <row r="27" spans="1:6" ht="15.75" customHeight="1">
      <c r="A27" s="22" t="s">
        <v>272</v>
      </c>
      <c r="B27" s="12" t="e">
        <f>'1.piel'!#REF!</f>
        <v>#REF!</v>
      </c>
      <c r="C27" s="10"/>
      <c r="D27" s="10"/>
      <c r="E27" s="10"/>
      <c r="F27" s="10"/>
    </row>
    <row r="28" spans="1:6" ht="15.75" customHeight="1">
      <c r="A28" s="22" t="s">
        <v>273</v>
      </c>
      <c r="B28" s="12" t="e">
        <f>'1.piel'!#REF!</f>
        <v>#REF!</v>
      </c>
      <c r="C28" s="10"/>
      <c r="D28" s="10"/>
      <c r="E28" s="10"/>
      <c r="F28" s="10"/>
    </row>
    <row r="29" spans="1:6" ht="15.75" customHeight="1">
      <c r="A29" s="22" t="s">
        <v>274</v>
      </c>
      <c r="B29" s="12" t="e">
        <f>'1.piel'!#REF!</f>
        <v>#REF!</v>
      </c>
      <c r="C29" s="10"/>
      <c r="D29" s="10"/>
      <c r="E29" s="10"/>
      <c r="F29" s="10"/>
    </row>
    <row r="30" spans="1:6" ht="15.75" customHeight="1">
      <c r="A30" s="20" t="s">
        <v>275</v>
      </c>
      <c r="C30" s="10"/>
      <c r="D30" s="10"/>
      <c r="E30" s="10"/>
      <c r="F30" s="10"/>
    </row>
    <row r="31" spans="1:6" ht="15.75" customHeight="1">
      <c r="A31" s="20" t="s">
        <v>276</v>
      </c>
      <c r="C31" s="10"/>
      <c r="D31" s="10"/>
      <c r="E31" s="10"/>
      <c r="F31" s="10"/>
    </row>
    <row r="32" spans="1:6" ht="15.75" customHeight="1">
      <c r="A32" s="21" t="s">
        <v>277</v>
      </c>
      <c r="B32" s="11" t="e">
        <f>'1.piel'!#REF!</f>
        <v>#REF!</v>
      </c>
      <c r="C32" s="10"/>
      <c r="D32" s="10"/>
      <c r="E32" s="10"/>
      <c r="F32" s="10"/>
    </row>
    <row r="33" spans="1:6" ht="15.75" customHeight="1">
      <c r="A33" s="20" t="s">
        <v>278</v>
      </c>
      <c r="C33" s="10"/>
      <c r="D33" s="10"/>
      <c r="E33" s="10"/>
      <c r="F33" s="10"/>
    </row>
    <row r="34" spans="1:6" ht="15.75" customHeight="1">
      <c r="A34" s="21" t="s">
        <v>279</v>
      </c>
      <c r="B34" s="11" t="e">
        <f>'1.piel'!#REF!</f>
        <v>#REF!</v>
      </c>
      <c r="C34" s="10"/>
      <c r="D34" s="10"/>
      <c r="E34" s="10"/>
      <c r="F34" s="10"/>
    </row>
    <row r="35" spans="1:6" ht="15.75" customHeight="1">
      <c r="A35" s="20" t="s">
        <v>280</v>
      </c>
      <c r="C35" s="10"/>
      <c r="D35" s="10"/>
      <c r="E35" s="10"/>
      <c r="F35" s="10"/>
    </row>
    <row r="36" spans="1:6" ht="15.75" customHeight="1">
      <c r="A36" s="20" t="s">
        <v>281</v>
      </c>
      <c r="B36" s="10" t="e">
        <f>'1.piel'!#REF!</f>
        <v>#REF!</v>
      </c>
      <c r="C36" s="10"/>
      <c r="D36" s="10"/>
      <c r="E36" s="10"/>
      <c r="F36" s="10"/>
    </row>
    <row r="37" spans="1:6" ht="15.75" customHeight="1">
      <c r="A37" s="20" t="s">
        <v>285</v>
      </c>
      <c r="C37" s="10"/>
      <c r="D37" s="10"/>
      <c r="E37" s="10"/>
      <c r="F37" s="10"/>
    </row>
    <row r="38" spans="1:6" ht="15.75" customHeight="1">
      <c r="A38" s="20" t="s">
        <v>286</v>
      </c>
      <c r="C38" s="10"/>
      <c r="D38" s="10"/>
      <c r="E38" s="10"/>
      <c r="F38" s="10"/>
    </row>
    <row r="39" spans="1:6" ht="15.75" customHeight="1">
      <c r="A39" s="20" t="s">
        <v>287</v>
      </c>
      <c r="B39" s="11" t="str">
        <f>'1.piel'!A7:A7</f>
        <v>A</v>
      </c>
      <c r="C39" s="10"/>
      <c r="D39" s="10"/>
      <c r="E39" s="10"/>
      <c r="F39" s="10"/>
    </row>
    <row r="40" spans="1:6" ht="15.75" customHeight="1">
      <c r="A40" s="20" t="s">
        <v>288</v>
      </c>
      <c r="C40" s="10"/>
      <c r="D40" s="10"/>
      <c r="E40" s="10"/>
      <c r="F40" s="10"/>
    </row>
    <row r="41" spans="1:6" ht="15.75" customHeight="1">
      <c r="A41" s="20" t="s">
        <v>289</v>
      </c>
      <c r="C41" s="10"/>
      <c r="D41" s="10"/>
      <c r="E41" s="10"/>
      <c r="F41" s="10"/>
    </row>
    <row r="42" spans="1:6" ht="15.75" customHeight="1">
      <c r="A42" s="20" t="s">
        <v>290</v>
      </c>
      <c r="B42" s="11" t="str">
        <f>'1.piel'!A7:A7</f>
        <v>A</v>
      </c>
      <c r="C42" s="10"/>
      <c r="D42" s="10"/>
      <c r="E42" s="10"/>
      <c r="F42" s="10"/>
    </row>
    <row r="43" spans="1:6" ht="15.75" customHeight="1">
      <c r="A43" s="20" t="s">
        <v>418</v>
      </c>
      <c r="C43" s="10"/>
      <c r="D43" s="10"/>
      <c r="E43" s="10"/>
      <c r="F43" s="10"/>
    </row>
    <row r="44" spans="1:6" ht="15.75" customHeight="1">
      <c r="A44" s="20" t="s">
        <v>419</v>
      </c>
      <c r="B44" s="11" t="str">
        <f>'1.piel'!A7:A7</f>
        <v>A</v>
      </c>
      <c r="C44" s="10"/>
      <c r="D44" s="10"/>
      <c r="E44" s="10"/>
      <c r="F44" s="10"/>
    </row>
    <row r="45" spans="1:6" ht="15.75" customHeight="1">
      <c r="A45" s="20" t="s">
        <v>420</v>
      </c>
      <c r="C45" s="10"/>
      <c r="D45" s="10"/>
      <c r="E45" s="10"/>
      <c r="F45" s="10"/>
    </row>
    <row r="46" spans="1:6" ht="15.75" customHeight="1">
      <c r="A46" s="20" t="s">
        <v>421</v>
      </c>
      <c r="C46" s="10"/>
      <c r="D46" s="10"/>
      <c r="E46" s="10"/>
      <c r="F46" s="10"/>
    </row>
    <row r="47" spans="1:6" ht="15.75" customHeight="1">
      <c r="A47" s="20" t="s">
        <v>422</v>
      </c>
      <c r="C47" s="10"/>
      <c r="D47" s="10"/>
      <c r="E47" s="10"/>
      <c r="F47" s="10"/>
    </row>
    <row r="48" spans="1:6" ht="15.75" customHeight="1">
      <c r="A48" s="20" t="s">
        <v>423</v>
      </c>
      <c r="C48" s="10"/>
      <c r="D48" s="10"/>
      <c r="E48" s="10"/>
      <c r="F48" s="10"/>
    </row>
    <row r="49" spans="1:6" ht="15.75" customHeight="1">
      <c r="A49" s="20" t="s">
        <v>424</v>
      </c>
      <c r="C49" s="10"/>
      <c r="D49" s="10"/>
      <c r="E49" s="10"/>
      <c r="F49" s="10"/>
    </row>
    <row r="50" spans="1:6" ht="15.75" customHeight="1">
      <c r="A50" s="20" t="s">
        <v>425</v>
      </c>
      <c r="C50" s="10"/>
      <c r="D50" s="10"/>
      <c r="E50" s="10"/>
      <c r="F50" s="10"/>
    </row>
    <row r="51" spans="1:6" ht="15.75" customHeight="1">
      <c r="A51" s="20" t="s">
        <v>426</v>
      </c>
      <c r="C51" s="10"/>
      <c r="D51" s="10"/>
      <c r="E51" s="10"/>
      <c r="F51" s="10"/>
    </row>
    <row r="52" spans="1:6" ht="15.75" customHeight="1">
      <c r="A52" s="20" t="s">
        <v>427</v>
      </c>
      <c r="C52" s="10"/>
      <c r="D52" s="10"/>
      <c r="E52" s="10"/>
      <c r="F52" s="10"/>
    </row>
    <row r="53" spans="1:6" ht="15.75" customHeight="1">
      <c r="A53" s="20" t="s">
        <v>428</v>
      </c>
      <c r="C53" s="10"/>
      <c r="D53" s="10"/>
      <c r="E53" s="10"/>
      <c r="F53" s="10"/>
    </row>
    <row r="54" spans="1:6" ht="15.75" customHeight="1">
      <c r="A54" s="20" t="s">
        <v>429</v>
      </c>
      <c r="C54" s="10"/>
      <c r="D54" s="10"/>
      <c r="E54" s="10"/>
      <c r="F54" s="10"/>
    </row>
    <row r="55" spans="1:6" ht="15.75" customHeight="1">
      <c r="A55" s="20" t="s">
        <v>430</v>
      </c>
      <c r="C55" s="10"/>
      <c r="D55" s="10"/>
      <c r="E55" s="10"/>
      <c r="F55" s="10"/>
    </row>
    <row r="56" spans="1:6" ht="15.75" customHeight="1">
      <c r="A56" s="20" t="s">
        <v>431</v>
      </c>
      <c r="C56" s="10"/>
      <c r="D56" s="10"/>
      <c r="E56" s="10"/>
      <c r="F56" s="10"/>
    </row>
    <row r="57" spans="1:6" ht="15.75" customHeight="1">
      <c r="A57" s="20" t="s">
        <v>432</v>
      </c>
      <c r="C57" s="10"/>
      <c r="D57" s="10"/>
      <c r="E57" s="10"/>
      <c r="F57" s="10"/>
    </row>
    <row r="58" spans="1:6" ht="15.75" customHeight="1">
      <c r="A58" s="20" t="s">
        <v>433</v>
      </c>
      <c r="C58" s="10"/>
      <c r="D58" s="10"/>
      <c r="E58" s="10"/>
      <c r="F58" s="10"/>
    </row>
    <row r="59" spans="1:6" ht="15.75" customHeight="1">
      <c r="A59" s="20" t="s">
        <v>434</v>
      </c>
      <c r="C59" s="10"/>
      <c r="D59" s="10"/>
      <c r="E59" s="10"/>
      <c r="F59" s="10"/>
    </row>
    <row r="60" spans="1:6" ht="15.75" customHeight="1">
      <c r="A60" s="20" t="s">
        <v>435</v>
      </c>
      <c r="C60" s="10"/>
      <c r="D60" s="10"/>
      <c r="E60" s="10"/>
      <c r="F60" s="10"/>
    </row>
    <row r="61" spans="1:6" ht="15.75" customHeight="1">
      <c r="A61" s="20" t="s">
        <v>282</v>
      </c>
      <c r="C61" s="10"/>
      <c r="D61" s="10"/>
      <c r="E61" s="10"/>
      <c r="F61" s="10"/>
    </row>
    <row r="62" spans="1:6" ht="15.75" customHeight="1">
      <c r="A62" s="10" t="s">
        <v>283</v>
      </c>
      <c r="C62" s="10"/>
      <c r="D62" s="10"/>
      <c r="E62" s="10"/>
      <c r="F62" s="10"/>
    </row>
    <row r="63" spans="1:6" ht="15.75" customHeight="1">
      <c r="A63" s="10"/>
      <c r="C63" s="10"/>
      <c r="D63" s="10"/>
      <c r="E63" s="10"/>
      <c r="F63" s="10"/>
    </row>
    <row r="64" spans="1:6" ht="15.75" customHeight="1">
      <c r="A64" s="10"/>
      <c r="C64" s="10"/>
      <c r="D64" s="10"/>
      <c r="E64" s="10"/>
      <c r="F64" s="10"/>
    </row>
    <row r="65" spans="1:6" ht="15.75" customHeight="1">
      <c r="A65" s="10"/>
      <c r="C65" s="10"/>
      <c r="D65" s="10"/>
      <c r="E65" s="10"/>
      <c r="F65" s="10"/>
    </row>
    <row r="66" spans="1:6" ht="15.75" customHeight="1">
      <c r="A66" s="10"/>
      <c r="C66" s="10"/>
      <c r="D66" s="10"/>
      <c r="E66" s="10"/>
      <c r="F66" s="10"/>
    </row>
    <row r="67" spans="1:6" ht="15.75" customHeight="1">
      <c r="A67" s="10"/>
      <c r="C67" s="10"/>
      <c r="D67" s="10"/>
      <c r="E67" s="10"/>
      <c r="F67" s="10"/>
    </row>
    <row r="68" spans="1:6" ht="15.75" customHeight="1">
      <c r="A68" s="10"/>
      <c r="C68" s="10"/>
      <c r="D68" s="10"/>
      <c r="E68" s="10"/>
      <c r="F68" s="10"/>
    </row>
    <row r="69" spans="1:6" ht="15.75" customHeight="1">
      <c r="A69" s="10"/>
      <c r="C69" s="10"/>
      <c r="D69" s="10"/>
      <c r="E69" s="10"/>
      <c r="F69" s="10"/>
    </row>
    <row r="70" spans="1:6" ht="15.75" customHeight="1">
      <c r="A70" s="10"/>
      <c r="C70" s="10"/>
      <c r="D70" s="10"/>
      <c r="E70" s="10"/>
      <c r="F70" s="10"/>
    </row>
    <row r="71" spans="1:6" ht="15.75" customHeight="1">
      <c r="A71" s="10"/>
      <c r="C71" s="10"/>
      <c r="D71" s="10"/>
      <c r="E71" s="10"/>
      <c r="F71" s="10"/>
    </row>
    <row r="72" spans="1:6" ht="15.75" customHeight="1">
      <c r="A72" s="10"/>
      <c r="C72" s="10"/>
      <c r="D72" s="10"/>
      <c r="E72" s="10"/>
      <c r="F72" s="10"/>
    </row>
    <row r="73" spans="1:6" ht="15.75" customHeight="1">
      <c r="A73" s="10"/>
      <c r="C73" s="10"/>
      <c r="D73" s="10"/>
      <c r="E73" s="10"/>
      <c r="F73" s="10"/>
    </row>
    <row r="74" spans="1:6" ht="15.75" customHeight="1">
      <c r="A74" s="10"/>
      <c r="C74" s="10"/>
      <c r="D74" s="10"/>
      <c r="E74" s="10"/>
      <c r="F74" s="10"/>
    </row>
    <row r="75" spans="1:6" ht="15.75" customHeight="1">
      <c r="A75" s="10"/>
      <c r="C75" s="10"/>
      <c r="D75" s="10"/>
      <c r="E75" s="10"/>
      <c r="F75" s="10"/>
    </row>
    <row r="76" spans="1:6" ht="15.75" customHeight="1">
      <c r="A76" s="10"/>
      <c r="C76" s="10"/>
      <c r="D76" s="10"/>
      <c r="E76" s="10"/>
      <c r="F76" s="10"/>
    </row>
    <row r="77" spans="1:6" ht="15.75" customHeight="1">
      <c r="A77" s="10"/>
      <c r="C77" s="10"/>
      <c r="D77" s="10"/>
      <c r="E77" s="10"/>
      <c r="F77" s="10"/>
    </row>
    <row r="78" spans="1:6" ht="15.75" customHeight="1">
      <c r="A78" s="10"/>
      <c r="C78" s="10"/>
      <c r="D78" s="10"/>
      <c r="E78" s="10"/>
      <c r="F78" s="10"/>
    </row>
    <row r="79" spans="1:6" ht="15.75" customHeight="1">
      <c r="A79" s="10"/>
      <c r="C79" s="10"/>
      <c r="D79" s="10"/>
      <c r="E79" s="10"/>
      <c r="F79" s="10"/>
    </row>
    <row r="80" spans="1:6" ht="15.75" customHeight="1">
      <c r="A80" s="10"/>
      <c r="C80" s="10"/>
      <c r="D80" s="10"/>
      <c r="E80" s="10"/>
      <c r="F80" s="10"/>
    </row>
    <row r="81" spans="1:6" ht="15.75" customHeight="1">
      <c r="A81" s="10"/>
      <c r="C81" s="10"/>
      <c r="D81" s="10"/>
      <c r="E81" s="10"/>
      <c r="F81" s="10"/>
    </row>
    <row r="82" spans="1:6" ht="15.75" customHeight="1">
      <c r="A82" s="10"/>
      <c r="C82" s="10"/>
      <c r="D82" s="10"/>
      <c r="E82" s="10"/>
      <c r="F82" s="10"/>
    </row>
    <row r="83" spans="1:6" ht="15.75" customHeight="1">
      <c r="A83" s="10"/>
      <c r="C83" s="10"/>
      <c r="D83" s="10"/>
      <c r="E83" s="10"/>
      <c r="F83" s="10"/>
    </row>
    <row r="84" spans="1:6" ht="15.75" customHeight="1">
      <c r="A84" s="10"/>
      <c r="C84" s="10"/>
      <c r="D84" s="10"/>
      <c r="E84" s="10"/>
      <c r="F84" s="10"/>
    </row>
    <row r="85" spans="1:6" ht="15.75" customHeight="1">
      <c r="A85" s="10"/>
      <c r="C85" s="10"/>
      <c r="D85" s="10"/>
      <c r="E85" s="10"/>
      <c r="F85" s="10"/>
    </row>
    <row r="86" spans="1:6" ht="15.75" customHeight="1">
      <c r="A86" s="10"/>
      <c r="C86" s="10"/>
      <c r="D86" s="10"/>
      <c r="E86" s="10"/>
      <c r="F86" s="10"/>
    </row>
    <row r="87" spans="1:6" ht="15.75" customHeight="1">
      <c r="A87" s="10"/>
      <c r="C87" s="10"/>
      <c r="D87" s="10"/>
      <c r="E87" s="10"/>
      <c r="F87" s="10"/>
    </row>
    <row r="88" spans="1:6" ht="15.75" customHeight="1">
      <c r="A88" s="10"/>
      <c r="C88" s="10"/>
      <c r="D88" s="10"/>
      <c r="E88" s="10"/>
      <c r="F88" s="10"/>
    </row>
    <row r="89" spans="1:6" ht="15.75" customHeight="1">
      <c r="A89" s="10"/>
      <c r="C89" s="10"/>
      <c r="D89" s="10"/>
      <c r="E89" s="10"/>
      <c r="F89" s="10"/>
    </row>
    <row r="90" spans="1:6" ht="15.75" customHeight="1">
      <c r="A90" s="10"/>
      <c r="C90" s="10"/>
      <c r="D90" s="10"/>
      <c r="E90" s="10"/>
      <c r="F90" s="10"/>
    </row>
    <row r="91" spans="1:6" ht="15.75" customHeight="1">
      <c r="A91" s="10"/>
      <c r="C91" s="10"/>
      <c r="D91" s="10"/>
      <c r="E91" s="10"/>
      <c r="F91" s="10"/>
    </row>
    <row r="92" spans="1:6" ht="15.75" customHeight="1">
      <c r="A92" s="10"/>
      <c r="C92" s="10"/>
      <c r="D92" s="10"/>
      <c r="E92" s="10"/>
      <c r="F92" s="10"/>
    </row>
    <row r="93" spans="1:6" ht="15.75" customHeight="1">
      <c r="A93" s="10"/>
      <c r="C93" s="10"/>
      <c r="D93" s="10"/>
      <c r="E93" s="10"/>
      <c r="F93" s="10"/>
    </row>
    <row r="94" spans="1:6" ht="15.75" customHeight="1">
      <c r="A94" s="10"/>
      <c r="C94" s="10"/>
      <c r="D94" s="10"/>
      <c r="E94" s="10"/>
      <c r="F94" s="10"/>
    </row>
    <row r="95" spans="1:6" ht="15.75" customHeight="1">
      <c r="A95" s="10"/>
      <c r="C95" s="10"/>
      <c r="D95" s="10"/>
      <c r="E95" s="10"/>
      <c r="F95" s="10"/>
    </row>
    <row r="96" spans="1:6" ht="15.75" customHeight="1">
      <c r="A96" s="10"/>
      <c r="C96" s="10"/>
      <c r="D96" s="10"/>
      <c r="E96" s="10"/>
      <c r="F96" s="10"/>
    </row>
    <row r="97" spans="1:6" ht="15.75" customHeight="1">
      <c r="A97" s="10"/>
      <c r="C97" s="10"/>
      <c r="D97" s="10"/>
      <c r="E97" s="10"/>
      <c r="F97" s="10"/>
    </row>
    <row r="98" spans="1:6" ht="15.75" customHeight="1">
      <c r="A98" s="10"/>
      <c r="C98" s="10"/>
      <c r="D98" s="10"/>
      <c r="E98" s="10"/>
      <c r="F98" s="10"/>
    </row>
    <row r="99" spans="1:6" ht="15.75" customHeight="1">
      <c r="A99" s="10"/>
      <c r="C99" s="10"/>
      <c r="D99" s="10"/>
      <c r="E99" s="10"/>
      <c r="F99" s="10"/>
    </row>
    <row r="100" spans="1:6" ht="15.75" customHeight="1">
      <c r="A100" s="10"/>
      <c r="C100" s="10"/>
      <c r="D100" s="10"/>
      <c r="E100" s="10"/>
      <c r="F100" s="10"/>
    </row>
    <row r="101" spans="1:6" ht="15.75" customHeight="1">
      <c r="A101" s="10"/>
      <c r="C101" s="10"/>
      <c r="D101" s="10"/>
      <c r="E101" s="10"/>
      <c r="F101" s="10"/>
    </row>
    <row r="102" spans="1:6" ht="15.75" customHeight="1">
      <c r="A102" s="10"/>
      <c r="C102" s="10"/>
      <c r="D102" s="10"/>
      <c r="E102" s="10"/>
      <c r="F102" s="10"/>
    </row>
    <row r="103" spans="1:6" ht="15.75" customHeight="1">
      <c r="A103" s="10"/>
      <c r="C103" s="10"/>
      <c r="D103" s="10"/>
      <c r="E103" s="10"/>
      <c r="F103" s="10"/>
    </row>
    <row r="104" spans="1:6" ht="15.75" customHeight="1">
      <c r="A104" s="10"/>
      <c r="C104" s="10"/>
      <c r="D104" s="10"/>
      <c r="E104" s="10"/>
      <c r="F104" s="10"/>
    </row>
    <row r="105" spans="1:6" ht="15.75" customHeight="1">
      <c r="A105" s="10"/>
      <c r="C105" s="10"/>
      <c r="D105" s="10"/>
      <c r="E105" s="10"/>
      <c r="F105" s="10"/>
    </row>
    <row r="106" spans="1:6" ht="15.75" customHeight="1">
      <c r="A106" s="10"/>
      <c r="C106" s="10"/>
      <c r="D106" s="10"/>
      <c r="E106" s="10"/>
      <c r="F106" s="10"/>
    </row>
    <row r="107" spans="1:6" ht="15.75" customHeight="1">
      <c r="A107" s="10"/>
      <c r="C107" s="10"/>
      <c r="D107" s="10"/>
      <c r="E107" s="10"/>
      <c r="F107" s="10"/>
    </row>
    <row r="108" spans="1:6" ht="15.75" customHeight="1">
      <c r="A108" s="10"/>
      <c r="C108" s="10"/>
      <c r="D108" s="10"/>
      <c r="E108" s="10"/>
      <c r="F108" s="10"/>
    </row>
    <row r="109" spans="1:6" ht="15.75" customHeight="1">
      <c r="A109" s="10"/>
      <c r="C109" s="10"/>
      <c r="D109" s="10"/>
      <c r="E109" s="10"/>
      <c r="F109" s="10"/>
    </row>
    <row r="110" spans="1:6" ht="15.75" customHeight="1">
      <c r="A110" s="10"/>
      <c r="C110" s="10"/>
      <c r="D110" s="10"/>
      <c r="E110" s="10"/>
      <c r="F110" s="10"/>
    </row>
    <row r="111" spans="1:6" ht="15.75" customHeight="1">
      <c r="A111" s="10"/>
      <c r="C111" s="10"/>
      <c r="D111" s="10"/>
      <c r="E111" s="10"/>
      <c r="F111" s="10"/>
    </row>
    <row r="112" spans="1:6" ht="15.75" customHeight="1">
      <c r="A112" s="10"/>
      <c r="C112" s="10"/>
      <c r="D112" s="10"/>
      <c r="E112" s="10"/>
      <c r="F112" s="10"/>
    </row>
    <row r="113" spans="1:6" ht="15.75" customHeight="1">
      <c r="A113" s="10"/>
      <c r="C113" s="10"/>
      <c r="D113" s="10"/>
      <c r="E113" s="10"/>
      <c r="F113" s="10"/>
    </row>
    <row r="114" spans="1:6" ht="15.75" customHeight="1">
      <c r="A114" s="10"/>
      <c r="C114" s="10"/>
      <c r="D114" s="10"/>
      <c r="E114" s="10"/>
      <c r="F114" s="10"/>
    </row>
    <row r="115" spans="1:6" ht="15.75" customHeight="1">
      <c r="A115" s="10"/>
      <c r="C115" s="10"/>
      <c r="D115" s="10"/>
      <c r="E115" s="10"/>
      <c r="F115" s="10"/>
    </row>
    <row r="116" spans="1:6" ht="15.75" customHeight="1">
      <c r="A116" s="10"/>
      <c r="C116" s="10"/>
      <c r="D116" s="10"/>
      <c r="E116" s="10"/>
      <c r="F116" s="10"/>
    </row>
    <row r="117" spans="1:6" ht="15.75" customHeight="1">
      <c r="A117" s="10"/>
      <c r="C117" s="10"/>
      <c r="D117" s="10"/>
      <c r="E117" s="10"/>
      <c r="F117" s="10"/>
    </row>
    <row r="118" spans="1:6" ht="15.75" customHeight="1">
      <c r="A118" s="10"/>
      <c r="C118" s="10"/>
      <c r="D118" s="10"/>
      <c r="E118" s="10"/>
      <c r="F118" s="10"/>
    </row>
    <row r="119" spans="1:6" ht="15.75" customHeight="1">
      <c r="A119" s="10"/>
      <c r="C119" s="10"/>
      <c r="D119" s="10"/>
      <c r="E119" s="10"/>
      <c r="F119" s="10"/>
    </row>
    <row r="120" spans="1:6" ht="15.75" customHeight="1">
      <c r="A120" s="10"/>
      <c r="C120" s="10"/>
      <c r="D120" s="10"/>
      <c r="E120" s="10"/>
      <c r="F120" s="10"/>
    </row>
    <row r="121" spans="1:6" ht="15.75" customHeight="1">
      <c r="A121" s="10"/>
      <c r="C121" s="10"/>
      <c r="D121" s="10"/>
      <c r="E121" s="10"/>
      <c r="F121" s="10"/>
    </row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jpetkevica</dc:creator>
  <cp:keywords/>
  <dc:description/>
  <cp:lastModifiedBy>Admin</cp:lastModifiedBy>
  <cp:lastPrinted>2010-01-13T18:15:57Z</cp:lastPrinted>
  <dcterms:created xsi:type="dcterms:W3CDTF">2008-11-04T13:08:57Z</dcterms:created>
  <dcterms:modified xsi:type="dcterms:W3CDTF">2010-01-18T13:06:38Z</dcterms:modified>
  <cp:category/>
  <cp:version/>
  <cp:contentType/>
  <cp:contentStatus/>
</cp:coreProperties>
</file>