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1640" activeTab="7"/>
  </bookViews>
  <sheets>
    <sheet name="sagat" sheetId="1" r:id="rId1"/>
    <sheet name="sienas" sheetId="2" r:id="rId2"/>
    <sheet name="cok" sheetId="3" r:id="rId3"/>
    <sheet name="bēn" sheetId="4" r:id="rId4"/>
    <sheet name="jumt" sheetId="5" r:id="rId5"/>
    <sheet name="LD" sheetId="6" r:id="rId6"/>
    <sheet name="ieej" sheetId="7" r:id="rId7"/>
    <sheet name="kops" sheetId="8" r:id="rId8"/>
  </sheets>
  <definedNames/>
  <calcPr fullCalcOnLoad="1"/>
</workbook>
</file>

<file path=xl/sharedStrings.xml><?xml version="1.0" encoding="utf-8"?>
<sst xmlns="http://schemas.openxmlformats.org/spreadsheetml/2006/main" count="1077" uniqueCount="448">
  <si>
    <t>Nr.p.k.</t>
  </si>
  <si>
    <t>Mēr-</t>
  </si>
  <si>
    <t>Dau-</t>
  </si>
  <si>
    <t>Vienības izmaksas</t>
  </si>
  <si>
    <t>vienība</t>
  </si>
  <si>
    <t>dzums</t>
  </si>
  <si>
    <t>laika norma (c/st)</t>
  </si>
  <si>
    <t>darbietilpība  ( c/st)</t>
  </si>
  <si>
    <t>Darba   nosaukums</t>
  </si>
  <si>
    <t>1.1.</t>
  </si>
  <si>
    <t>m</t>
  </si>
  <si>
    <t>m2</t>
  </si>
  <si>
    <t>m3</t>
  </si>
  <si>
    <t>m²</t>
  </si>
  <si>
    <t>gab</t>
  </si>
  <si>
    <t>1.2.</t>
  </si>
  <si>
    <t>gab.</t>
  </si>
  <si>
    <t>1.3.</t>
  </si>
  <si>
    <t>Esošās sienas virsmas attīrīšana</t>
  </si>
  <si>
    <t>kg</t>
  </si>
  <si>
    <t>l</t>
  </si>
  <si>
    <t xml:space="preserve"> </t>
  </si>
  <si>
    <t>Kopā :</t>
  </si>
  <si>
    <t>Materiālu, grunts apmaiņas un būvgružu transporta izdevumi</t>
  </si>
  <si>
    <t>%</t>
  </si>
  <si>
    <t>Kopā:</t>
  </si>
  <si>
    <t>1.</t>
  </si>
  <si>
    <t>2.</t>
  </si>
  <si>
    <t>2.1.</t>
  </si>
  <si>
    <t>2.2.</t>
  </si>
  <si>
    <t>2.3.</t>
  </si>
  <si>
    <t>2.5.</t>
  </si>
  <si>
    <t>2.6.</t>
  </si>
  <si>
    <t>2.9.</t>
  </si>
  <si>
    <t>3.1.</t>
  </si>
  <si>
    <t>3.2.</t>
  </si>
  <si>
    <t>3.3.</t>
  </si>
  <si>
    <t>3.4.</t>
  </si>
  <si>
    <t>4.</t>
  </si>
  <si>
    <t>5.</t>
  </si>
  <si>
    <t>6.</t>
  </si>
  <si>
    <t>obj.</t>
  </si>
  <si>
    <t>Tiešās izmaksas kopā :</t>
  </si>
  <si>
    <t>3.5.</t>
  </si>
  <si>
    <t xml:space="preserve"> Dažādi darbi</t>
  </si>
  <si>
    <t>Demontāžas  darbi</t>
  </si>
  <si>
    <t>Cokola apmetuma demontāža</t>
  </si>
  <si>
    <t>3.6.</t>
  </si>
  <si>
    <t>3.7.</t>
  </si>
  <si>
    <t>7.</t>
  </si>
  <si>
    <t>gb</t>
  </si>
  <si>
    <t>Ēkas numurzīmes noņemšana</t>
  </si>
  <si>
    <t>Karoga turētāja noņemšana</t>
  </si>
  <si>
    <t>Karogu turētāja ierīkošana</t>
  </si>
  <si>
    <t>kpl</t>
  </si>
  <si>
    <t>bal.</t>
  </si>
  <si>
    <t>montāžas profesionālās  putas</t>
  </si>
  <si>
    <t>skrūves</t>
  </si>
  <si>
    <t>palīgmateriāli</t>
  </si>
  <si>
    <t>Stiprinājuma elemetni</t>
  </si>
  <si>
    <t>Blīvējuma materiāli</t>
  </si>
  <si>
    <t>Būvlaukumu aprīkošana</t>
  </si>
  <si>
    <t>hidroizolācijas slānis zem palodzes</t>
  </si>
  <si>
    <t>3.</t>
  </si>
  <si>
    <t>stiklašķiedras siets</t>
  </si>
  <si>
    <t>pirmsapmetuma grunts</t>
  </si>
  <si>
    <t>dekoratīvais apmetums</t>
  </si>
  <si>
    <t xml:space="preserve">palīgmateriāli </t>
  </si>
  <si>
    <t>Grants nepieciešamā apjoma atbēršana atpakaļ gar pamatiem, blietējot pā kārtām.</t>
  </si>
  <si>
    <t>stūra līstes</t>
  </si>
  <si>
    <t>Numerācijas zīmju montāža</t>
  </si>
  <si>
    <t>t.m.</t>
  </si>
  <si>
    <t>līme</t>
  </si>
  <si>
    <t>2.4.</t>
  </si>
  <si>
    <t>2.7.</t>
  </si>
  <si>
    <t>2.8.</t>
  </si>
  <si>
    <t>1.4.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</si>
  <si>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</si>
  <si>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</si>
  <si>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Tāmes izmaksas:  Ls</t>
  </si>
  <si>
    <t>Objekta sagatavošanas darbi</t>
  </si>
  <si>
    <t xml:space="preserve">Teritorijas iežogošana, inventāržogs </t>
  </si>
  <si>
    <t>Inventārā žoga noma</t>
  </si>
  <si>
    <t>mēn</t>
  </si>
  <si>
    <t>Pagaidu divvērtņu vārti ar slēdzeni, uzstādīti žogā</t>
  </si>
  <si>
    <t>Pagaidu vārtiņu un vārtu noma</t>
  </si>
  <si>
    <t>mēn.</t>
  </si>
  <si>
    <t xml:space="preserve">Konteinera tipa apsardzes mājas   (1gab)  </t>
  </si>
  <si>
    <t>1.5.</t>
  </si>
  <si>
    <t xml:space="preserve">Konteinera tipa dzīvojamais  moduls   ( 12 m2)   </t>
  </si>
  <si>
    <t>1.6.</t>
  </si>
  <si>
    <t>1.7.</t>
  </si>
  <si>
    <t>kpl.</t>
  </si>
  <si>
    <t>1.8.</t>
  </si>
  <si>
    <t>1.9.</t>
  </si>
  <si>
    <t>Ugunsdzēsības stenda uzstādīšana</t>
  </si>
  <si>
    <t>1.10.</t>
  </si>
  <si>
    <t>Sastādīja:</t>
  </si>
  <si>
    <t>Pārbaudīja:  ____________________</t>
  </si>
  <si>
    <t>sertifikāta Nr.___________________</t>
  </si>
  <si>
    <t>Ēkas esošo skārda palodžu demontāža</t>
  </si>
  <si>
    <r>
      <t>m</t>
    </r>
    <r>
      <rPr>
        <u val="single"/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</si>
  <si>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2</t>
    </r>
  </si>
  <si>
    <t>līmjava sieta pielīmēšanai</t>
  </si>
  <si>
    <t>dībeļi izolācijai</t>
  </si>
  <si>
    <t>hidroizolācijas lente pa logu perimetru</t>
  </si>
  <si>
    <t>EJOT PVC  lāsenis ar armējamo sietu vai analogs</t>
  </si>
  <si>
    <t>palodzes profils</t>
  </si>
  <si>
    <t xml:space="preserve">Sastatņu ar aizsargtīklu un jumtiņu montāža un demontāža </t>
  </si>
  <si>
    <t>Piezīmes:</t>
  </si>
  <si>
    <t>1.   Visus materiālu apjomus būvorganizācijai precizēt un saskaņot ar pasūtītāju pirms līguma slēgšanas.</t>
  </si>
  <si>
    <t>2.   Būvuzņēmējam jādod pilna apjoma tendera cenu piedāvājums, ieskaitot darbus un materiālus, kas nav uzrādīti projektā, bet ir nepieciešami projektēto sistēmu montāžai, palaišanai un nodošanai.</t>
  </si>
  <si>
    <r>
      <t xml:space="preserve">3.   Dotie darbu apjomi </t>
    </r>
    <r>
      <rPr>
        <b/>
        <sz val="12"/>
        <rFont val="Arial Narrow"/>
        <family val="2"/>
      </rPr>
      <t>obligāti</t>
    </r>
    <r>
      <rPr>
        <sz val="12"/>
        <rFont val="Arial Narrow"/>
        <family val="2"/>
      </rPr>
      <t xml:space="preserve"> skatāmi kopā ar projektu.</t>
    </r>
  </si>
  <si>
    <t>4.   Mezglu  un  detaļu  izgatavošana, kuru detalizācija nav dota projektā,  veicama saskņā ar izgatavotāja noradījumiem un sandartshēmām,  kā arī normatīvu prasībām.</t>
  </si>
  <si>
    <t>Pamatu atrakšana ar roku darbu un ekskavatoru gar cokola sienām pa ēku perimetru</t>
  </si>
  <si>
    <r>
      <t>m</t>
    </r>
    <r>
      <rPr>
        <vertAlign val="superscript"/>
        <sz val="10"/>
        <rFont val="Arial Narrow"/>
        <family val="2"/>
      </rPr>
      <t>3</t>
    </r>
  </si>
  <si>
    <t>vieta</t>
  </si>
  <si>
    <t>bituma mastika</t>
  </si>
  <si>
    <t xml:space="preserve">grunts saķeres uzlabošanai   </t>
  </si>
  <si>
    <t>fasādes krāsa</t>
  </si>
  <si>
    <t>smilts ar piegādi</t>
  </si>
  <si>
    <t>blietes īre</t>
  </si>
  <si>
    <t>dn</t>
  </si>
  <si>
    <t>3.   Būvuzņēmējam jādod pilna apjoma tendera cenu piedāvājums, ieskaitot darbus un materiālus, kas nav uzrādīti projektā, bet ir nepieciešami projektēto sistēmu montāžai, palaišanai un nodošanai.</t>
  </si>
  <si>
    <t>Ieejas mezglu rekonstrukcijas darbi</t>
  </si>
  <si>
    <t>TĀMJU  KOPSAVILKUMS   Nr. 1</t>
  </si>
  <si>
    <t>Kopējā  darbietilpība  c/st.</t>
  </si>
  <si>
    <t>Nr.</t>
  </si>
  <si>
    <t>Darba veids vai</t>
  </si>
  <si>
    <t xml:space="preserve">Tāmes </t>
  </si>
  <si>
    <t>tai  skaitā</t>
  </si>
  <si>
    <t>Darbietilpība</t>
  </si>
  <si>
    <t>p.k.</t>
  </si>
  <si>
    <t xml:space="preserve">konstruktīvā elementa  nosaukums </t>
  </si>
  <si>
    <t>izmaksas</t>
  </si>
  <si>
    <t>Darba alga</t>
  </si>
  <si>
    <t>Materiāli</t>
  </si>
  <si>
    <t>Mehānismi</t>
  </si>
  <si>
    <t>c/st</t>
  </si>
  <si>
    <t>Ārsienu siltināšana</t>
  </si>
  <si>
    <t>Cokola siltināšana</t>
  </si>
  <si>
    <t xml:space="preserve">Jumta seguma maiņa </t>
  </si>
  <si>
    <t xml:space="preserve">2.    Attiecīgais  būvuzņēmēja speciālists, konsultējoties ar projekta vadītāju, vadoties pēc pieredzes izvēlās  ārējo  durvju  tipu, saskaņojot  ar  pasūtītāju.   </t>
  </si>
  <si>
    <t xml:space="preserve">tvaika izolācija </t>
  </si>
  <si>
    <t>Durvju aiļu remonts un apdare - apmešana, slīpēšana, gruntēšana, krāsošana no iekšpuses</t>
  </si>
  <si>
    <t xml:space="preserve">Fasādes  siltināšana  </t>
  </si>
  <si>
    <t>Jumta seguma maiņa</t>
  </si>
  <si>
    <t>Pavisam  kopā bez PVN:</t>
  </si>
  <si>
    <t>PVN - 21% :</t>
  </si>
  <si>
    <t>Pavisam kopā ar PVN :</t>
  </si>
  <si>
    <t>Šķembu pamatojuma izveide zem ēkas aizsargapmales ar biezumu b=80 mm, ieskaitot blietēšanu</t>
  </si>
  <si>
    <t>šķembas ar piegādi</t>
  </si>
  <si>
    <t>Cokola apmales izbūve no betona bruģakmeņa ( b=60mm), ieskaitot pamatnes sagatavošanu</t>
  </si>
  <si>
    <t>betona bruģakmens</t>
  </si>
  <si>
    <t>betona bortakmens</t>
  </si>
  <si>
    <t>betons B 12,5</t>
  </si>
  <si>
    <t>Melnzemes uzbēršana zālāju sējumiem 15 cm biezumā</t>
  </si>
  <si>
    <t>Melnzeme</t>
  </si>
  <si>
    <t>Zālāju sēklas</t>
  </si>
  <si>
    <t>Cokola gruntēšana un izlīdzināšana (precizēt uz vietas)</t>
  </si>
  <si>
    <t>stūra profils ar armējumu un lāseni Sakret mat d/06 vai analogs</t>
  </si>
  <si>
    <t>2.12.</t>
  </si>
  <si>
    <t>2.13.</t>
  </si>
  <si>
    <t>2.14.</t>
  </si>
  <si>
    <t>2.15.</t>
  </si>
  <si>
    <t>2.16.</t>
  </si>
  <si>
    <t>3.9.</t>
  </si>
  <si>
    <t>3.10.</t>
  </si>
  <si>
    <t>3.11.</t>
  </si>
  <si>
    <t>2.17.</t>
  </si>
  <si>
    <t>Betona virsmu apstrāde ar hidroizolējošu grunti</t>
  </si>
  <si>
    <t>GL 28 Ekofleks hidroizolējošā grunts vai analogs</t>
  </si>
  <si>
    <t>3.12.</t>
  </si>
  <si>
    <t>2.10.</t>
  </si>
  <si>
    <t xml:space="preserve">Gropes izveidošana sienās </t>
  </si>
  <si>
    <t>mastika</t>
  </si>
  <si>
    <t>2.11.</t>
  </si>
  <si>
    <t>Lokālā tāme Nr.5</t>
  </si>
  <si>
    <t>Lokālā tāme Nr.6</t>
  </si>
  <si>
    <t>Betona  apmales  nojaukšana pa ēkas perimetru</t>
  </si>
  <si>
    <t>Šķērsojums ar esošiem elektrokabeļiem un to aizsardzība (precizēt uz vietas)</t>
  </si>
  <si>
    <t>Ģeomembrānas ieklāšana 1 m dziļumā no zemes virsmas</t>
  </si>
  <si>
    <t>ciļņota ģeomembrāna Delta-NB vai analogs</t>
  </si>
  <si>
    <t>stiprinājumi membrānai</t>
  </si>
  <si>
    <t xml:space="preserve">Cokola siltināšana </t>
  </si>
  <si>
    <t>Lokālā tāme Nr.2</t>
  </si>
  <si>
    <t>Lokālā tāme Nr.3</t>
  </si>
  <si>
    <t>skārda lāsenis,  PE, (rūpnieciski krāsots  skārds) biezums  0,5 mm</t>
  </si>
  <si>
    <t>Fasādes izllīdzināšana ar javu (precizēt uz vietas)</t>
  </si>
  <si>
    <t xml:space="preserve">Grunts </t>
  </si>
  <si>
    <t>Fasādes stūru nostiprināšana ar zemapmetuma līstītem ar sietu,  iestrādājot līmjavā</t>
  </si>
  <si>
    <t xml:space="preserve">līmjava </t>
  </si>
  <si>
    <t xml:space="preserve">  lenta ar sietu logu ailēm ( PRO CLIMA CONTEGA PV vai analogs)</t>
  </si>
  <si>
    <t>1.11.</t>
  </si>
  <si>
    <t>1.12.</t>
  </si>
  <si>
    <t xml:space="preserve"> Ārējo palodžu  montāža</t>
  </si>
  <si>
    <t xml:space="preserve">sastatņu īre </t>
  </si>
  <si>
    <t>Nokrišņu ūdens novadīšanas tekņu un noteku noņemšana</t>
  </si>
  <si>
    <t>Plēves stiprināšana logu un durvju nosegšanai</t>
  </si>
  <si>
    <t>Polietilēna plēve</t>
  </si>
  <si>
    <t>Stiprinājuma elementi</t>
  </si>
  <si>
    <t>Koku aizsardzība būvniecības periodā (dēļi  apkārt stumbram)</t>
  </si>
  <si>
    <t>gb.</t>
  </si>
  <si>
    <t>Sienu šuvju remonts</t>
  </si>
  <si>
    <r>
      <t xml:space="preserve">Fasādes sienas </t>
    </r>
    <r>
      <rPr>
        <b/>
        <sz val="10"/>
        <color indexed="8"/>
        <rFont val="Arial Narrow"/>
        <family val="2"/>
      </rPr>
      <t>S1, S1*, S3</t>
    </r>
    <r>
      <rPr>
        <sz val="10"/>
        <color indexed="8"/>
        <rFont val="Arial Narrow"/>
        <family val="2"/>
      </rPr>
      <t xml:space="preserve"> siltināšana, līmējot akmens vates plāksnes 150mm biezumā ar līmjavu, stiprinot ar dībeļiem </t>
    </r>
  </si>
  <si>
    <t xml:space="preserve"> akmens vate  Rockwool   MAX b = 150 mm vai analogs</t>
  </si>
  <si>
    <r>
      <t xml:space="preserve">Siltinājuma armēšana ar stiklašķiedras sietu 2kārtās - </t>
    </r>
    <r>
      <rPr>
        <b/>
        <sz val="10"/>
        <rFont val="Arial Narrow"/>
        <family val="2"/>
      </rPr>
      <t>S1, S1*</t>
    </r>
  </si>
  <si>
    <r>
      <t xml:space="preserve">Siltinājuma armēšana ar stiklašķiedras sietu 1kārtās - </t>
    </r>
    <r>
      <rPr>
        <b/>
        <sz val="10"/>
        <rFont val="Arial Narrow"/>
        <family val="2"/>
      </rPr>
      <t>S3</t>
    </r>
  </si>
  <si>
    <t>deformācijas profils logiem un durvīm</t>
  </si>
  <si>
    <t>akmens vate FAS 3  b = 30 mm biezumā  vai analogs</t>
  </si>
  <si>
    <t xml:space="preserve">Stikla auduma siets </t>
  </si>
  <si>
    <t>Apmesto  fasāžu  gruntēšana un 2x  krāsošana  ar  tonētu krāsu (skatīt fasāžu rasējumos lapā AR-5,AR-6)</t>
  </si>
  <si>
    <t>Zemes rakšana ar liekās grunts aizvešanu</t>
  </si>
  <si>
    <t>Grunts pamatnes blietēšana</t>
  </si>
  <si>
    <t>Iestādes nosaukuma uzstādīšana</t>
  </si>
  <si>
    <t>Sienu komunikāciju montāža ( gaismekļi, videokameras, ventrežģi, laternas utt.)</t>
  </si>
  <si>
    <t>5.   Izmantot tikai ETAG 004 sertificētu sistēmu izolāciju, to stiprināšanas, apdares sistēmas un materiālus.</t>
  </si>
  <si>
    <t xml:space="preserve">ekstrudētais  putupolistirols    b=100 mm </t>
  </si>
  <si>
    <t>elastīga šuves līmlenta</t>
  </si>
  <si>
    <t xml:space="preserve">Veco skārda detaļu demontāža </t>
  </si>
  <si>
    <t>Zibens aizsardzības sistēmas   demontāža  un  montāža   ( orientējoši)</t>
  </si>
  <si>
    <t>2.18.</t>
  </si>
  <si>
    <t>stiprinājumi</t>
  </si>
  <si>
    <t>Lokālā tāme Nr.1</t>
  </si>
  <si>
    <t>inventāra žoga transporta izdevumi</t>
  </si>
  <si>
    <t>reis</t>
  </si>
  <si>
    <t xml:space="preserve">Bio tualetes īre un apkalpošana divas reizes mēnesī (1gab)  </t>
  </si>
  <si>
    <t>sanitārā mezgla  transporta izdevumi</t>
  </si>
  <si>
    <t>Informatīvā stenda uzstādīšana</t>
  </si>
  <si>
    <t xml:space="preserve">Pagaidu elektroapgāde, apgaismojums </t>
  </si>
  <si>
    <t>Ikmēneša maksa par elektrības izmantošanu</t>
  </si>
  <si>
    <t>1.13.</t>
  </si>
  <si>
    <t>Pagaidu ūdensvada ierīkošana</t>
  </si>
  <si>
    <t>1.14.</t>
  </si>
  <si>
    <t>Ikmēneša maksa par ūdens izmantošanu</t>
  </si>
  <si>
    <t>1.15.</t>
  </si>
  <si>
    <t>1.16.</t>
  </si>
  <si>
    <t>Būvgružu savākšana , nogādāšana konteineros un izvešana uz izgāztuvi</t>
  </si>
  <si>
    <t>1.17.</t>
  </si>
  <si>
    <t>Būvgrūžu   gumijotās   novadcaurules     d=500mm    l=10m  noma</t>
  </si>
  <si>
    <t>diena</t>
  </si>
  <si>
    <t>Teritorijas sakārtošana pēc darbu veikšanas būvdarbu zonā ap ēku</t>
  </si>
  <si>
    <t>m.t.</t>
  </si>
  <si>
    <t>1.   Mezglus iespējams  precizēt  pēc  būvobjekta pilnīgas  apsekošanas  un  būvorganizācijas  izvēles.</t>
  </si>
  <si>
    <t>betons B10</t>
  </si>
  <si>
    <t>betona sūknis H&lt; 24 m</t>
  </si>
  <si>
    <t>m.st.</t>
  </si>
  <si>
    <t>Koka rokturu uzstādīšana pandusam , stiptinājot ar skrūvēm</t>
  </si>
  <si>
    <t>koka rokturi</t>
  </si>
  <si>
    <t>stiprinājumi, skrūves</t>
  </si>
  <si>
    <t>Dz/betona  pandusa un lieveņu  konstrukciju stiegrošana, betonēšana ar veidņu uzstādīšanu un noņemšanu ( skat. AR-2, AR-5, AR-6)</t>
  </si>
  <si>
    <t>Nerūsoša tērauda margas konstrukciju montāža pandusam , t.sk.visas montāžas detaļas nerūsošā tērauda vai karsti cinkotas  (margu konstrukciju darba zīmējumus un detalizētus risinājumus izstrādā būvuzņēmējs un saskaņo ar būvprojekta autoru)</t>
  </si>
  <si>
    <t>Pandusu (invalīdu uzbrauktuve ) un lieveņu  izveide ar  pamatnes sagatavošanu  pie galvenajām ieejām</t>
  </si>
  <si>
    <t>Lāseņa  montēšana izvfrezētajā gropē. Grope blīvēts ar poliuretāna hidroizolējošu mastiku</t>
  </si>
  <si>
    <t>Durvju bloku nomaiņa</t>
  </si>
  <si>
    <t>Ārdurvju demontāža</t>
  </si>
  <si>
    <t>Iekšdurvju demontāža</t>
  </si>
  <si>
    <t>Durvju slēdzenes</t>
  </si>
  <si>
    <t xml:space="preserve">Durvju aizvēršanās mehānismi </t>
  </si>
  <si>
    <r>
      <t xml:space="preserve">Fasādes sienas </t>
    </r>
    <r>
      <rPr>
        <b/>
        <sz val="10"/>
        <rFont val="Arial Narrow"/>
        <family val="2"/>
      </rPr>
      <t>S1, S1*,S2,S2*, S3, S4</t>
    </r>
    <r>
      <rPr>
        <sz val="10"/>
        <rFont val="Arial Narrow"/>
        <family val="2"/>
      </rPr>
      <t xml:space="preserve">  dekoratīvā  apmešana  </t>
    </r>
  </si>
  <si>
    <t>Būvmateriālu noliktava ( 12m2 )</t>
  </si>
  <si>
    <t>Konteineru  piegāde, aizvešana un pieslēgšana pie komunikācijām</t>
  </si>
  <si>
    <t>Ārmējošā slāņa veidošana logu un durvju ārējām ailēm</t>
  </si>
  <si>
    <t>cietā akmens vate</t>
  </si>
  <si>
    <t>Pamatu konstrukcijas attīrīšana un pamatu sienu atdalošās izolācijas ierīkošana</t>
  </si>
  <si>
    <t>PVC durvis ar rūdīta stiklastiklojumu ar dubultām stikla paketēm, krāsa-balta</t>
  </si>
  <si>
    <t xml:space="preserve"> stikla auduma siets 160g/m2</t>
  </si>
  <si>
    <t xml:space="preserve"> gruntskrāsa</t>
  </si>
  <si>
    <t>dekoratīvais  apmetums</t>
  </si>
  <si>
    <t>grunts</t>
  </si>
  <si>
    <t xml:space="preserve"> krāsa</t>
  </si>
  <si>
    <t>Cokola gruntēšana un 2x krāsošana ar tonētu krāsu</t>
  </si>
  <si>
    <t xml:space="preserve">Liekās grunts iekraušana automašīnās un transports </t>
  </si>
  <si>
    <t xml:space="preserve">Līmjava </t>
  </si>
  <si>
    <t>Objekta adrese : Šosejas iela 3, Spoģi, Višķu pagasts, Daugavpils novads, LV-5481</t>
  </si>
  <si>
    <t>Tāme  sastādīta  2013.gada 26.jūnijā</t>
  </si>
  <si>
    <t>Esošo karnīzes izvirzījumu nozāģēšana</t>
  </si>
  <si>
    <t>Karnīzes  virsmu  skārda seguma nojaukšana</t>
  </si>
  <si>
    <t xml:space="preserve">Kāpnes betona konstrukciju  demontāža </t>
  </si>
  <si>
    <t>līmjava līmēšanai</t>
  </si>
  <si>
    <t>dībeļi ar metāla enkurnaglu</t>
  </si>
  <si>
    <t xml:space="preserve">cokola līste 150 mm ar stiprinājumiem </t>
  </si>
  <si>
    <t xml:space="preserve">ārējās palodzes logiem (rūpnieciski krāsots tērauda skārds. PE 0,45 mm ) 350 mm </t>
  </si>
  <si>
    <t xml:space="preserve">līmjava Sakret BK  (vai analogs) </t>
  </si>
  <si>
    <t>lāsenis (rūpnieciski krāsots tērauda skārds. PE 0,45 mm )</t>
  </si>
  <si>
    <t>līme hermetiķis</t>
  </si>
  <si>
    <t xml:space="preserve">Slīpuma veidojošo  apmetuma demontāža no cokola </t>
  </si>
  <si>
    <t xml:space="preserve">Gropes izveidošana sienās karnīzes lāseņa uzstādīšanai </t>
  </si>
  <si>
    <t>Lāseņa  montēšana izvfrezētajā gropē  (sk. skat. Mezglu 8, AR-14). Salaiduma vietu hermetizēt .</t>
  </si>
  <si>
    <t xml:space="preserve"> līmjava līmēšanai</t>
  </si>
  <si>
    <t>Karnīzes, analogas esošajām, izgatavošana no  Putupolistirola EPS150  vai analogs (skat. Mezglu 8, AR-14)</t>
  </si>
  <si>
    <t>Karnīzes, analogas esošajām, uzstādīšana</t>
  </si>
  <si>
    <t>Fasādes sienas siltināšana līmējot akmens vates plāksnes 150mm biezumā (koef.  λ&lt;=0,037 W/(m*K)) ar līmjavu, stiprinot ar dībeļiem (skat. Mezglu 1 un lpp. AR-2, AR-3, AR-4, AR-7)</t>
  </si>
  <si>
    <t>Sienu un aiļu esošā krāsojuma, špaktelējuma un netīrumu noņemšana, sagatovojot virsmu apdarei, ievērojot tehnoloģisko procesu</t>
  </si>
  <si>
    <t>Durvju aiļu aizmūrēšana</t>
  </si>
  <si>
    <t>FIBO bloku līme</t>
  </si>
  <si>
    <t>Sienu apmetuma no iekšpuses gruntēšana, špaktelēšana, slīpēšana un krāsošāna</t>
  </si>
  <si>
    <r>
      <t xml:space="preserve">Logu un durvju aiļu </t>
    </r>
    <r>
      <rPr>
        <b/>
        <sz val="10"/>
        <color indexed="8"/>
        <rFont val="Arial Narrow"/>
        <family val="2"/>
      </rPr>
      <t>S2,S2*,S4</t>
    </r>
    <r>
      <rPr>
        <sz val="10"/>
        <color indexed="8"/>
        <rFont val="Arial Narrow"/>
        <family val="2"/>
      </rPr>
      <t xml:space="preserve"> siltināšana, līmējot akmens vates plāksnes 30mm biezumā un stiprinot ar dībeļnaglām, vates λ&lt;=0,037 W/(m*K)(skat. Mezglu M2 un M3)</t>
    </r>
  </si>
  <si>
    <t>Esošā jumta izbūvi  demontāža (starp jauno un veco ēku)</t>
  </si>
  <si>
    <t>Fibo bloki nesošie 300mm</t>
  </si>
  <si>
    <t xml:space="preserve">Fibo bloki </t>
  </si>
  <si>
    <t>Fibo armatūra</t>
  </si>
  <si>
    <t>Keramzītbloku ārsienu mūrēšana 300mm biezumā (starp jauno un veco ēku) (skat. AR-4, AR-7)</t>
  </si>
  <si>
    <t>Mūrējuma apmetums no abām pusēm b-15mm</t>
  </si>
  <si>
    <t xml:space="preserve">Mūra sienu  siltināšana, līmējot akmens vates plāksnes 150mm biezumā ar līmjavu, stiprinot ar dībeļiem </t>
  </si>
  <si>
    <r>
      <t>Mūra sienu siltinājuma armēšana ar stiklašķiedras sietu 1kārtās (tips S</t>
    </r>
    <r>
      <rPr>
        <sz val="10"/>
        <rFont val="Arial Narrow"/>
        <family val="2"/>
      </rPr>
      <t>3</t>
    </r>
    <r>
      <rPr>
        <b/>
        <sz val="10"/>
        <rFont val="Arial Narrow"/>
        <family val="2"/>
      </rPr>
      <t>)</t>
    </r>
  </si>
  <si>
    <t>Mūra sienu  dekoratīvais apmetums, gruntēšana un krāsošana</t>
  </si>
  <si>
    <t>Sienu komunikāciju demontāža ( gaismekļi, videokameras utt.)</t>
  </si>
  <si>
    <t xml:space="preserve">Cokola stāva  siltināšana ar 100 mm ekstrudēto putupolistirolu (koef. λ =&lt; 0,037 W/(m2*K)),pa perimetru 1,2 m dziļumā  no zemes virsmas ar dekoratīvo apmetumu virszemē,  kā arī cokola aizsarapmales atjaunošana pa perimetru.  </t>
  </si>
  <si>
    <t>Vertikālas  hidroizolācijas izveidošana pamatu sienām un virs siltinājuma līdz betona apmales pamatnes līmenim ar bituma mastiku 2 kārtās</t>
  </si>
  <si>
    <r>
      <t xml:space="preserve">Cokola </t>
    </r>
    <r>
      <rPr>
        <b/>
        <sz val="10"/>
        <rFont val="Arial Narrow"/>
        <family val="2"/>
      </rPr>
      <t>S5</t>
    </r>
    <r>
      <rPr>
        <sz val="10"/>
        <rFont val="Arial Narrow"/>
        <family val="2"/>
      </rPr>
      <t xml:space="preserve"> siltināšana ar putupolisterolu 100mm biezumā  (skat. Mezglu1)</t>
    </r>
  </si>
  <si>
    <t xml:space="preserve">dībeļi 160mm </t>
  </si>
  <si>
    <r>
      <t>Cokola</t>
    </r>
    <r>
      <rPr>
        <b/>
        <sz val="10"/>
        <rFont val="Arial Narrow"/>
        <family val="2"/>
      </rPr>
      <t xml:space="preserve"> S5 </t>
    </r>
    <r>
      <rPr>
        <sz val="10"/>
        <rFont val="Arial Narrow"/>
        <family val="2"/>
      </rPr>
      <t xml:space="preserve"> siltinājuma armēšana ar stikla šķiedras sietu 2 kārtās - ar otrās kategorijas mehānisko izturību </t>
    </r>
  </si>
  <si>
    <t>Cokola sienas apmešana (skat. AR-7, AR-8)</t>
  </si>
  <si>
    <t>Esošā jumta seguma nojaukšana</t>
  </si>
  <si>
    <t xml:space="preserve">Ventilācijas izvadu  skārda uzjumteņu demontāža </t>
  </si>
  <si>
    <t>Esošo jumta izbūve demontāža</t>
  </si>
  <si>
    <t xml:space="preserve">Bēniņu telpas iztīrīšana no gružiem </t>
  </si>
  <si>
    <t>Bēniņu grīdas sagatavošana siltināšanai.</t>
  </si>
  <si>
    <t>tvaika izolācija 0,2 mm</t>
  </si>
  <si>
    <t>tvaika izolācijas lente 50 mm x 25 t.m.</t>
  </si>
  <si>
    <t>rull.</t>
  </si>
  <si>
    <t>Bēniņu pārseguma  siltināšāna</t>
  </si>
  <si>
    <t>Bēniņu pārseguma siltināšāna</t>
  </si>
  <si>
    <t>SAKRET līmjava līmēšanai</t>
  </si>
  <si>
    <t>metāla stiprinājumi</t>
  </si>
  <si>
    <t>Bēniņu  pārseguma siltināšana ar beramo akmens vati 300mm ( siltumvadības koeficients λ ≤ 0.040W/(m·k)) un laipu izveidošana ar mērķi nodrošināt pārvietošanās iespējas. (ēkas dalai ar 2 stāvam)</t>
  </si>
  <si>
    <t>Bēniņu pārseguma siltināšāna  pie dūmeņa (skat. Mezglu 6, AR-13)</t>
  </si>
  <si>
    <t xml:space="preserve"> akmens vate  Paroc FPS 14 100 mm biezumā vai analogs</t>
  </si>
  <si>
    <t xml:space="preserve">Tvaika plēves 0,2mm ieklāšana </t>
  </si>
  <si>
    <t>Beramās akmensvates siltumizolācijas ieklāšana, b=300mm</t>
  </si>
  <si>
    <t xml:space="preserve">Beramā vate Paroc BLT vai analogs  </t>
  </si>
  <si>
    <t>Staigājamo laipu ierīkošana  ( skat. Mezglu 7, AR-13)</t>
  </si>
  <si>
    <t>Esošās  jumta koka konstrukciju ugunsdrošais krāsojums</t>
  </si>
  <si>
    <t>ugunsdrošā krāsa kokam</t>
  </si>
  <si>
    <t xml:space="preserve">Esošās  jumta koka konstrukciju noklāšana ar antiseptikas šķīdumiem </t>
  </si>
  <si>
    <t xml:space="preserve">antisepriķis kokam </t>
  </si>
  <si>
    <t xml:space="preserve">Gala un garensienu dzegas apšuvums ar dēļiem </t>
  </si>
  <si>
    <t>Dēļu grunts, 2x krāsojums (sk. AR-430)</t>
  </si>
  <si>
    <t>antiseptizējoša grunts</t>
  </si>
  <si>
    <t>krāsa koka fasādei ar toni</t>
  </si>
  <si>
    <t xml:space="preserve">Skārda lāseņu stiprināšana pie koka dēļiem </t>
  </si>
  <si>
    <t xml:space="preserve">Tvaika plēves ieklāšana </t>
  </si>
  <si>
    <t>Skursteņu  kanālu  tīrīšana</t>
  </si>
  <si>
    <t>Jumta vēdināšanas kanālu  apdare (apmetums uz metāla sieta, krāsots)</t>
  </si>
  <si>
    <t xml:space="preserve"> Jumta seguma  nomaiņa uz RUUKKI CLASSIC C  jumta seguma (skat. Griezumus 1-1, 2-2)  </t>
  </si>
  <si>
    <t>Spāru galu pagarināšana izmantojot vītņstieņus un spāru stiprinājumus (skat. Mezglu4, AR-12 un Mezglu 9, AR-15) ēkas daļām ar 2 un 3 stāviem</t>
  </si>
  <si>
    <t>Paroc Extra  50 mm biezumā vai ekvivalenta</t>
  </si>
  <si>
    <t>Jumta siltināšāna ar  Paroc Extra  50 mm  biezumā (λ&lt;=0,039 W/(m*K))  (ēkas dalai ar 3 stāvam)</t>
  </si>
  <si>
    <t>Latojuma virs spārēm 50x50 ierīkošana</t>
  </si>
  <si>
    <t>Jumta siltināšāna ar  Paroc Extra 150 mm  biezumā (λ&lt;=0,040 W/(m*K))  starp spārēm  (ēkas dalai ar 3 stāvam)</t>
  </si>
  <si>
    <t>Paroc Extra  150 mm biezumā vai ekvivalenta</t>
  </si>
  <si>
    <t>Retināta dēļu klāja b=25mm ierīkošana</t>
  </si>
  <si>
    <t>Šķērslatojuma 50x25 ierīkošana ēkas daļām ar 2 un 3 stāviem</t>
  </si>
  <si>
    <t>Antikondensāta plēves ieklāšana ēkas daļām ar 2 un 3 stāviem</t>
  </si>
  <si>
    <t>Skārda segums jumtam - RUUKKI CLASSIK C, krāsa  RR23,  ar PE pārklājumu, 0,5 mm vai ekvivalents</t>
  </si>
  <si>
    <t>Kores elementu iesegšana  (skat. Mezglu 5)</t>
  </si>
  <si>
    <t>Vēja malas elementu iesegšana</t>
  </si>
  <si>
    <t>Vertikālo virsmu un jumtu seguma saduršuvju nosegšana ar skārdu</t>
  </si>
  <si>
    <t>Bēniņu telpas sienu  siltināšāna  ar akmens vati  50 mm biezumā (skat. Mezglu 4, AR-12)  λ ≤ 0.037W/(m·k))</t>
  </si>
  <si>
    <t xml:space="preserve"> akmens vate  Paroc FAS 3 b =50 mm vai analogs</t>
  </si>
  <si>
    <t>Koka latojuma 50*50 mm ierīkošana pa ēkas perimetru</t>
  </si>
  <si>
    <t xml:space="preserve"> koka  apšuvuma dēļi 20mm</t>
  </si>
  <si>
    <t>Reņu  un fasondetaļu , stiprinājuma elementu uzstādīšana</t>
  </si>
  <si>
    <t>Notekcauruļu  un fasondetaļu, stiprinājumu uzstādīšana</t>
  </si>
  <si>
    <t>Sniega barjeras montāža ar PE pārklājumu</t>
  </si>
  <si>
    <t>Iebūvēt metāla pakāpienu jumta lūkai, ērtākai nokļūšanai uz jumta</t>
  </si>
  <si>
    <t>OSB 3 mitrumizturīga plātne 12 mm</t>
  </si>
  <si>
    <t>Ventilācijas kanālu un apkures skursteņu remonts</t>
  </si>
  <si>
    <t>2.19.</t>
  </si>
  <si>
    <t>2.20.</t>
  </si>
  <si>
    <t>2.21.</t>
  </si>
  <si>
    <t>2.22.</t>
  </si>
  <si>
    <t>2.23.</t>
  </si>
  <si>
    <t>2.24.</t>
  </si>
  <si>
    <t xml:space="preserve">Jumta vēdināšanas šahtu sienu remonts </t>
  </si>
  <si>
    <t>Vēdkanālu  skārda iestrādes montēšana  0,30 mm biezumā un kontaktvietu hermetizēšana</t>
  </si>
  <si>
    <t>Ventilācijas izvadu betona jumtiņu aprīkošana ar skārda jumtiņiem</t>
  </si>
  <si>
    <t>sagatavju izgatavošana (rūpnieciski krāsots  skārds)</t>
  </si>
  <si>
    <t>2.   Pirms jumta konstrukciju siltināšanas veikt to tehnisko apsekošanu un to stāvokļa izvērtēšanu, nepieciešamības gadījumā pieaicināt būvinženieri.</t>
  </si>
  <si>
    <t>3.   Zibensaizsardzības  trases parādītas nosacīti, precizēt montāžas laikā ( saziņa ar ekspluatējošām organizācijām)</t>
  </si>
  <si>
    <t>Jumta logu uzstadīšana (skat. Lapu AR-4)</t>
  </si>
  <si>
    <t>PVC D-1 (b×h=1300×2150)  (1gab),  PVC D-2 (b×h=1000×2150)  (1gab), PVC D-3  (b×h=1700×2000)  (1gab), PVC D-4d (bxh=1000x2100) (2gab) durvju bloka montāža .  Pirms izgatavošanas veikt uzmērīšanu</t>
  </si>
  <si>
    <t xml:space="preserve">Ēkas vējtveru durvju nomaiņa uz durvīm (U ≤ 1.6 (W/(m2 K))(skatīt "Maināmo durvju specifikācija", AR-9)  </t>
  </si>
  <si>
    <t xml:space="preserve">  blīvējošās lenta logu ailēm </t>
  </si>
  <si>
    <t>Logu remonts (blīvējuma materiāla nomaiņa)</t>
  </si>
  <si>
    <t>Logu mehānizmu regulēšana</t>
  </si>
  <si>
    <t xml:space="preserve"> 4.  Durvju skaņas izolācija - atbilstoša LBN un citiem spēkā esošajiem normatīvajiem aktiem.</t>
  </si>
  <si>
    <t>Jumta apakšējās daļas saplākšņa apšuvums (skat. Mezglu 9, AR-15 )  (ēkas dalai ar 3 stāvam)</t>
  </si>
  <si>
    <t>Jumta  lūkas 600 x 800  montāža</t>
  </si>
  <si>
    <t>2.25.</t>
  </si>
  <si>
    <t>Ieejas jumtiņu konstrukciju demontāža (daļēji)</t>
  </si>
  <si>
    <t>Palīgmateriāli jumta izbūvei (dībeļi, kniedes, klemeri valcprofilam, silikons, naglas, skrūves)</t>
  </si>
  <si>
    <t>Esošo viļņoto azbestocementa lokšņu noņemšana no jumta ar latojumu un  izvešana utilizācijai</t>
  </si>
  <si>
    <t>Šifera uilizācija</t>
  </si>
  <si>
    <t>t</t>
  </si>
  <si>
    <t xml:space="preserve">Ieeju betona  lieveņu  nojaukšana </t>
  </si>
  <si>
    <t xml:space="preserve">Šķembu pārlietu ar smalkgraudainu betonu B10 sagatavošanas kārtas δ=100 mm izbūve </t>
  </si>
  <si>
    <t>Acodrain kanālu izbūve ūdens savakšanai (skat. AR-2)</t>
  </si>
  <si>
    <t>Ieejas jumtiņu atjaunošana</t>
  </si>
  <si>
    <t>Jumtiņu koka apšuvumu demontāža</t>
  </si>
  <si>
    <t>Dekoratīvā koka apdare ar koka dēlīšiem nojumēm saskaņā ar AR-7)</t>
  </si>
  <si>
    <t>Metāla detaļu montāža koka apdares stiprināšanai</t>
  </si>
  <si>
    <t>tn</t>
  </si>
  <si>
    <t>Ieklāt mitrumizturīgu saplāksni b=15mm</t>
  </si>
  <si>
    <t>3.8.</t>
  </si>
  <si>
    <t>Nojumju koka apdares krāsošana  (tonis - pelēks)</t>
  </si>
  <si>
    <t>Cauruļu attīrīšana no rūsas un atlūpošās krāsas, krāsošana, tajā skaitā virsmas gruntēšana</t>
  </si>
  <si>
    <t>Kājslauķu restes montāža izmērs 0,7m x 0,5m</t>
  </si>
  <si>
    <t>Lokālā tāme Nr.4</t>
  </si>
  <si>
    <t>Lokālā tāme Nr.7</t>
  </si>
  <si>
    <t>"Velux" jumta logs "Klasiskais GGL" 550x780mm, krāsa - pelēks, verams pa centrālo asi (U ≤ 1.4 (W/(m2 K)</t>
  </si>
  <si>
    <t>Būves nosaukums: Spoģu Mūzikas un mākslas skola</t>
  </si>
  <si>
    <t>Objekta nosaukums : Spoģu Mūzikas un mākslas skolas ēkas fasāžu vienkāršotās renovācija</t>
  </si>
  <si>
    <t>Tāme  sastādīta  20___.g. tirgus cenās, pamatojoties uz energoauditu un ēkas fasādes vienkāršotās renovācijas projektu</t>
  </si>
  <si>
    <t>par  kopējo  summu  EUR</t>
  </si>
  <si>
    <t>Tāme  sastādīta  20__.gada ___.____</t>
  </si>
  <si>
    <t>EUR</t>
  </si>
  <si>
    <t>Plānotā peļņa - ____%:</t>
  </si>
  <si>
    <t>Darba  devēja  sociālais  nodoklis _______ %</t>
  </si>
  <si>
    <t>Tāme  sastādīta  20__.g. tirgus cenās, pamatojoties uz energoauditu un ēkas fasādes vienkāršotās renovācijas projektu</t>
  </si>
  <si>
    <t>Tāmes izmaksas: EUR</t>
  </si>
  <si>
    <t>Tāme  sastādīta  20__.gada __._____</t>
  </si>
  <si>
    <t>darba samaksas likme (EUR/st)</t>
  </si>
  <si>
    <t>darba alga (EUR)</t>
  </si>
  <si>
    <t>materiāli (EUR)</t>
  </si>
  <si>
    <t>mahānismi  (EUR)</t>
  </si>
  <si>
    <t>KOPĀ  (EUR)</t>
  </si>
  <si>
    <t>Materiāli  (EUR)</t>
  </si>
  <si>
    <t>mehānismi  (EUR)</t>
  </si>
  <si>
    <t>SUMMA  (EUR)</t>
  </si>
  <si>
    <t>KOPĀ  uz VISU  APJOMU   (EUR)</t>
  </si>
  <si>
    <t>sert.Nr.______</t>
  </si>
  <si>
    <t>sert.Nr.</t>
  </si>
  <si>
    <t>Tāmes izmaksas:  EUR</t>
  </si>
  <si>
    <t>Tāme  sastādīta  20__.gada ___._______</t>
  </si>
  <si>
    <t>Sert.Nr.</t>
  </si>
  <si>
    <t>Tāme  sastādīta  20__.gada ___.______</t>
  </si>
  <si>
    <t>Tāme  sastādīta  20__.gada ___.jūnijā</t>
  </si>
  <si>
    <t>Tāme  sastādīta  20__.gada __.____</t>
  </si>
  <si>
    <t>Tāme  sastādīta  201__.g. tirgus cenās, pamatojoties uz energoauditu un ēkas fasādes vienkāršotās renovācijas projektu</t>
  </si>
  <si>
    <t>Tāme  sastādīta  20__.gada___.________</t>
  </si>
  <si>
    <t>Pilnvarotās personas paraksts:</t>
  </si>
  <si>
    <t>Vārds, uzvārds:</t>
  </si>
  <si>
    <t>Amats:</t>
  </si>
  <si>
    <t>finanšu rezerve neparedzētajiem darbiem 3%</t>
  </si>
  <si>
    <t xml:space="preserve"> Kopā </t>
  </si>
  <si>
    <t>Pasūtītājs : Daugavpils novada dome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</si>
</sst>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&quot;-&quot;??_);_(@_)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0\ _-;\-* #,##0.00\ _-;_-* &quot;-&quot;??\ _-;_-@_-"/>
    <numFmt numFmtId="180" formatCode="0.00;[Red]0.00"/>
    <numFmt numFmtId="181" formatCode="_-* #,##0.00\ _-;\-* #,##0.00\ _-;_-* \-??\ _-;_-@_-"/>
    <numFmt numFmtId="182" formatCode="_-* #,##0.00_-;\-* #,##0.00_-;_-* \-??_-;_-@_-"/>
    <numFmt numFmtId="183" formatCode="#,##0.0"/>
  </numFmts>
  <fonts count="6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u val="single"/>
      <sz val="10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u val="single"/>
      <vertAlign val="superscript"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b/>
      <u val="single"/>
      <sz val="11"/>
      <name val="Arial Narrow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sz val="8"/>
      <color indexed="10"/>
      <name val="Arial"/>
      <family val="2"/>
    </font>
    <font>
      <b/>
      <sz val="16"/>
      <name val="Times New Roman"/>
      <family val="1"/>
    </font>
    <font>
      <sz val="10"/>
      <color indexed="17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 Narrow"/>
      <family val="2"/>
    </font>
    <font>
      <u val="single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>
        <color indexed="63"/>
      </right>
      <top style="thin"/>
      <bottom style="hair">
        <color indexed="63"/>
      </bottom>
    </border>
    <border>
      <left style="thin"/>
      <right style="thin"/>
      <top style="thin"/>
      <bottom style="hair">
        <color indexed="63"/>
      </bottom>
    </border>
    <border>
      <left>
        <color indexed="63"/>
      </left>
      <right style="hair">
        <color indexed="63"/>
      </right>
      <top style="thin"/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/>
      <right style="hair">
        <color indexed="63"/>
      </right>
      <top style="thin"/>
      <bottom style="thin"/>
    </border>
    <border>
      <left style="hair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hair">
        <color indexed="63"/>
      </right>
      <top style="thin"/>
      <bottom style="thin"/>
    </border>
    <border>
      <left style="hair"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>
        <color indexed="63"/>
      </bottom>
    </border>
    <border>
      <left style="hair"/>
      <right style="hair">
        <color indexed="63"/>
      </right>
      <top style="hair"/>
      <bottom style="hair">
        <color indexed="63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/>
      <bottom style="thin"/>
    </border>
    <border>
      <left style="hair">
        <color indexed="63"/>
      </left>
      <right style="hair"/>
      <top style="thin"/>
      <bottom style="hair">
        <color indexed="63"/>
      </bottom>
    </border>
    <border>
      <left style="hair"/>
      <right style="hair"/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thin"/>
      <right style="hair">
        <color indexed="63"/>
      </right>
      <top>
        <color indexed="63"/>
      </top>
      <bottom style="hair">
        <color indexed="63"/>
      </bottom>
    </border>
    <border>
      <left style="thin"/>
      <right style="hair">
        <color indexed="63"/>
      </right>
      <top style="thin">
        <color indexed="63"/>
      </top>
      <bottom style="thin"/>
    </border>
    <border>
      <left style="hair">
        <color indexed="63"/>
      </left>
      <right style="hair">
        <color indexed="63"/>
      </right>
      <top style="thin">
        <color indexed="63"/>
      </top>
      <bottom style="thin"/>
    </border>
    <border>
      <left style="hair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hair">
        <color indexed="63"/>
      </right>
      <top style="thin">
        <color indexed="63"/>
      </top>
      <bottom style="thin"/>
    </border>
    <border>
      <left style="hair">
        <color indexed="63"/>
      </left>
      <right>
        <color indexed="63"/>
      </right>
      <top style="thin">
        <color indexed="63"/>
      </top>
      <bottom style="thin"/>
    </border>
    <border>
      <left style="hair"/>
      <right style="hair"/>
      <top style="hair">
        <color indexed="63"/>
      </top>
      <bottom style="hair"/>
    </border>
    <border>
      <left style="thin"/>
      <right style="hair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>
        <color indexed="63"/>
      </top>
      <bottom style="hair"/>
    </border>
    <border>
      <left style="hair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/>
      <top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>
        <color indexed="63"/>
      </bottom>
    </border>
    <border>
      <left style="thin"/>
      <right>
        <color indexed="63"/>
      </right>
      <top style="hair">
        <color indexed="63"/>
      </top>
      <bottom style="thin"/>
    </border>
    <border>
      <left style="thin"/>
      <right style="hair">
        <color indexed="63"/>
      </right>
      <top style="hair">
        <color indexed="63"/>
      </top>
      <bottom style="hair"/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 style="thin"/>
      <right style="hair">
        <color indexed="63"/>
      </right>
      <top style="hair"/>
      <bottom style="hair">
        <color indexed="63"/>
      </bottom>
    </border>
    <border>
      <left style="thin"/>
      <right style="hair"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 style="hair">
        <color indexed="8"/>
      </right>
      <top style="hair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63"/>
      </bottom>
    </border>
    <border>
      <left style="hair"/>
      <right style="thin">
        <color indexed="63"/>
      </right>
      <top style="hair"/>
      <bottom style="hair"/>
    </border>
    <border>
      <left style="hair">
        <color indexed="63"/>
      </left>
      <right style="hair"/>
      <top style="hair"/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63"/>
      </right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 style="hair"/>
      <right>
        <color indexed="63"/>
      </right>
      <top style="hair"/>
      <bottom style="hair">
        <color indexed="63"/>
      </bottom>
    </border>
    <border>
      <left>
        <color indexed="63"/>
      </left>
      <right style="hair"/>
      <top style="hair"/>
      <bottom style="hair">
        <color indexed="63"/>
      </bottom>
    </border>
    <border>
      <left style="thin"/>
      <right style="thin"/>
      <top style="hair"/>
      <bottom style="hair">
        <color indexed="63"/>
      </bottom>
    </border>
    <border>
      <left style="hair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/>
      <right style="thin"/>
      <top style="hair">
        <color indexed="63"/>
      </top>
      <bottom style="thin"/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/>
      <top style="hair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>
        <color indexed="63"/>
      </bottom>
    </border>
    <border>
      <left style="hair"/>
      <right>
        <color indexed="63"/>
      </right>
      <top style="hair">
        <color indexed="63"/>
      </top>
      <bottom style="hair"/>
    </border>
    <border>
      <left>
        <color indexed="63"/>
      </left>
      <right style="hair"/>
      <top style="hair"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63"/>
      </bottom>
    </border>
    <border>
      <left/>
      <right style="hair"/>
      <top style="hair"/>
      <bottom style="hair">
        <color indexed="8"/>
      </bottom>
    </border>
    <border>
      <left style="hair"/>
      <right/>
      <top style="hair"/>
      <bottom style="hair">
        <color indexed="8"/>
      </bottom>
    </border>
    <border>
      <left style="hair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63"/>
      </right>
      <top style="hair">
        <color indexed="63"/>
      </top>
      <bottom style="thin"/>
    </border>
    <border>
      <left style="hair">
        <color indexed="8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63"/>
      </left>
      <right style="hair">
        <color indexed="63"/>
      </right>
      <top style="thin"/>
      <bottom style="hair"/>
    </border>
    <border>
      <left style="hair"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</cellStyleXfs>
  <cellXfs count="9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2" fontId="6" fillId="24" borderId="16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/>
    </xf>
    <xf numFmtId="2" fontId="6" fillId="0" borderId="21" xfId="68" applyNumberFormat="1" applyFont="1" applyFill="1" applyBorder="1" applyAlignment="1" applyProtection="1">
      <alignment horizontal="center" vertical="center" wrapText="1"/>
      <protection/>
    </xf>
    <xf numFmtId="4" fontId="6" fillId="24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wrapText="1"/>
    </xf>
    <xf numFmtId="0" fontId="6" fillId="24" borderId="16" xfId="0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distributed"/>
    </xf>
    <xf numFmtId="2" fontId="6" fillId="0" borderId="17" xfId="0" applyNumberFormat="1" applyFont="1" applyFill="1" applyBorder="1" applyAlignment="1">
      <alignment horizontal="center" vertical="distributed"/>
    </xf>
    <xf numFmtId="2" fontId="6" fillId="0" borderId="21" xfId="0" applyNumberFormat="1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 applyProtection="1">
      <alignment horizontal="center" vertical="center"/>
      <protection/>
    </xf>
    <xf numFmtId="2" fontId="6" fillId="0" borderId="35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2" fontId="6" fillId="0" borderId="37" xfId="59" applyNumberFormat="1" applyFont="1" applyFill="1" applyBorder="1" applyAlignment="1" applyProtection="1">
      <alignment horizontal="center" vertical="center" wrapText="1"/>
      <protection/>
    </xf>
    <xf numFmtId="2" fontId="6" fillId="24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39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/>
    </xf>
    <xf numFmtId="2" fontId="12" fillId="0" borderId="41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5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180" fontId="6" fillId="24" borderId="16" xfId="0" applyNumberFormat="1" applyFont="1" applyFill="1" applyBorder="1" applyAlignment="1">
      <alignment horizontal="center" vertical="center" wrapText="1"/>
    </xf>
    <xf numFmtId="180" fontId="6" fillId="24" borderId="16" xfId="0" applyNumberFormat="1" applyFont="1" applyFill="1" applyBorder="1" applyAlignment="1">
      <alignment horizontal="center" vertical="center"/>
    </xf>
    <xf numFmtId="180" fontId="6" fillId="24" borderId="16" xfId="66" applyNumberFormat="1" applyFont="1" applyFill="1" applyBorder="1" applyAlignment="1">
      <alignment horizontal="center" vertical="center"/>
      <protection/>
    </xf>
    <xf numFmtId="180" fontId="6" fillId="24" borderId="17" xfId="66" applyNumberFormat="1" applyFont="1" applyFill="1" applyBorder="1" applyAlignment="1">
      <alignment horizontal="center" vertical="center"/>
      <protection/>
    </xf>
    <xf numFmtId="0" fontId="6" fillId="24" borderId="16" xfId="67" applyFont="1" applyFill="1" applyBorder="1" applyAlignment="1">
      <alignment vertical="top" wrapText="1"/>
      <protection/>
    </xf>
    <xf numFmtId="0" fontId="6" fillId="24" borderId="52" xfId="0" applyFont="1" applyFill="1" applyBorder="1" applyAlignment="1">
      <alignment horizontal="right" vertical="center" wrapText="1"/>
    </xf>
    <xf numFmtId="180" fontId="6" fillId="24" borderId="52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shrinkToFit="1"/>
    </xf>
    <xf numFmtId="0" fontId="6" fillId="0" borderId="48" xfId="67" applyFont="1" applyFill="1" applyBorder="1" applyAlignment="1">
      <alignment vertical="top" wrapText="1"/>
      <protection/>
    </xf>
    <xf numFmtId="0" fontId="6" fillId="0" borderId="48" xfId="63" applyFont="1" applyFill="1" applyBorder="1" applyAlignment="1">
      <alignment horizontal="center" vertical="center" wrapText="1"/>
      <protection/>
    </xf>
    <xf numFmtId="0" fontId="6" fillId="0" borderId="48" xfId="75" applyFont="1" applyFill="1" applyBorder="1" applyAlignment="1">
      <alignment vertical="center" wrapText="1"/>
      <protection/>
    </xf>
    <xf numFmtId="0" fontId="6" fillId="0" borderId="48" xfId="0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2" fontId="12" fillId="0" borderId="5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textRotation="90" wrapText="1"/>
    </xf>
    <xf numFmtId="0" fontId="14" fillId="0" borderId="42" xfId="0" applyFont="1" applyFill="1" applyBorder="1" applyAlignment="1">
      <alignment horizontal="center" vertical="center" textRotation="90" wrapText="1"/>
    </xf>
    <xf numFmtId="0" fontId="14" fillId="0" borderId="59" xfId="0" applyFont="1" applyFill="1" applyBorder="1" applyAlignment="1">
      <alignment horizontal="center" textRotation="90" wrapText="1"/>
    </xf>
    <xf numFmtId="0" fontId="14" fillId="0" borderId="60" xfId="0" applyFont="1" applyFill="1" applyBorder="1" applyAlignment="1">
      <alignment horizontal="center" textRotation="90" wrapText="1"/>
    </xf>
    <xf numFmtId="0" fontId="6" fillId="0" borderId="48" xfId="0" applyFont="1" applyFill="1" applyBorder="1" applyAlignment="1">
      <alignment/>
    </xf>
    <xf numFmtId="2" fontId="6" fillId="0" borderId="49" xfId="0" applyNumberFormat="1" applyFont="1" applyFill="1" applyBorder="1" applyAlignment="1">
      <alignment horizontal="center"/>
    </xf>
    <xf numFmtId="2" fontId="6" fillId="0" borderId="48" xfId="0" applyNumberFormat="1" applyFont="1" applyFill="1" applyBorder="1" applyAlignment="1">
      <alignment horizontal="center" vertical="distributed" wrapText="1"/>
    </xf>
    <xf numFmtId="2" fontId="6" fillId="0" borderId="53" xfId="0" applyNumberFormat="1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2" fontId="6" fillId="0" borderId="48" xfId="42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vertical="center" wrapText="1"/>
    </xf>
    <xf numFmtId="2" fontId="6" fillId="24" borderId="20" xfId="0" applyNumberFormat="1" applyFont="1" applyFill="1" applyBorder="1" applyAlignment="1">
      <alignment horizontal="center" vertical="center"/>
    </xf>
    <xf numFmtId="2" fontId="6" fillId="24" borderId="17" xfId="0" applyNumberFormat="1" applyFont="1" applyFill="1" applyBorder="1" applyAlignment="1">
      <alignment horizontal="center" vertical="center"/>
    </xf>
    <xf numFmtId="2" fontId="6" fillId="24" borderId="21" xfId="0" applyNumberFormat="1" applyFont="1" applyFill="1" applyBorder="1" applyAlignment="1">
      <alignment horizontal="center" vertical="center"/>
    </xf>
    <xf numFmtId="2" fontId="6" fillId="25" borderId="48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/>
    </xf>
    <xf numFmtId="2" fontId="6" fillId="0" borderId="48" xfId="0" applyNumberFormat="1" applyFont="1" applyFill="1" applyBorder="1" applyAlignment="1">
      <alignment horizontal="center" wrapText="1"/>
    </xf>
    <xf numFmtId="2" fontId="6" fillId="0" borderId="51" xfId="0" applyNumberFormat="1" applyFont="1" applyFill="1" applyBorder="1" applyAlignment="1">
      <alignment horizontal="center"/>
    </xf>
    <xf numFmtId="2" fontId="6" fillId="0" borderId="55" xfId="0" applyNumberFormat="1" applyFont="1" applyFill="1" applyBorder="1" applyAlignment="1">
      <alignment horizontal="center" vertical="center" wrapText="1"/>
    </xf>
    <xf numFmtId="2" fontId="12" fillId="0" borderId="58" xfId="0" applyNumberFormat="1" applyFont="1" applyFill="1" applyBorder="1" applyAlignment="1">
      <alignment horizontal="center" vertical="distributed" wrapText="1"/>
    </xf>
    <xf numFmtId="0" fontId="12" fillId="0" borderId="0" xfId="0" applyFont="1" applyBorder="1" applyAlignment="1">
      <alignment/>
    </xf>
    <xf numFmtId="179" fontId="6" fillId="0" borderId="0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 wrapText="1"/>
    </xf>
    <xf numFmtId="2" fontId="6" fillId="0" borderId="51" xfId="0" applyNumberFormat="1" applyFont="1" applyFill="1" applyBorder="1" applyAlignment="1">
      <alignment horizontal="center" vertical="distributed" wrapText="1"/>
    </xf>
    <xf numFmtId="2" fontId="6" fillId="0" borderId="49" xfId="0" applyNumberFormat="1" applyFont="1" applyFill="1" applyBorder="1" applyAlignment="1">
      <alignment horizontal="center" vertical="distributed" wrapText="1"/>
    </xf>
    <xf numFmtId="2" fontId="6" fillId="0" borderId="50" xfId="0" applyNumberFormat="1" applyFont="1" applyFill="1" applyBorder="1" applyAlignment="1">
      <alignment horizontal="center" vertical="distributed" wrapText="1"/>
    </xf>
    <xf numFmtId="0" fontId="6" fillId="0" borderId="48" xfId="0" applyFont="1" applyFill="1" applyBorder="1" applyAlignment="1">
      <alignment horizontal="right" vertical="center"/>
    </xf>
    <xf numFmtId="2" fontId="6" fillId="0" borderId="50" xfId="0" applyNumberFormat="1" applyFont="1" applyFill="1" applyBorder="1" applyAlignment="1">
      <alignment horizontal="center"/>
    </xf>
    <xf numFmtId="0" fontId="17" fillId="0" borderId="61" xfId="0" applyFont="1" applyFill="1" applyBorder="1" applyAlignment="1">
      <alignment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right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center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righ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6" fillId="0" borderId="6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right" vertical="center" wrapText="1"/>
    </xf>
    <xf numFmtId="0" fontId="6" fillId="0" borderId="63" xfId="0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right" wrapText="1"/>
    </xf>
    <xf numFmtId="0" fontId="6" fillId="0" borderId="48" xfId="0" applyFont="1" applyFill="1" applyBorder="1" applyAlignment="1">
      <alignment horizontal="right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2" fontId="6" fillId="0" borderId="65" xfId="0" applyNumberFormat="1" applyFont="1" applyFill="1" applyBorder="1" applyAlignment="1">
      <alignment horizontal="center" vertical="distributed" wrapText="1"/>
    </xf>
    <xf numFmtId="2" fontId="12" fillId="0" borderId="55" xfId="0" applyNumberFormat="1" applyFont="1" applyFill="1" applyBorder="1" applyAlignment="1">
      <alignment horizontal="center" vertical="distributed" wrapText="1"/>
    </xf>
    <xf numFmtId="2" fontId="12" fillId="0" borderId="56" xfId="0" applyNumberFormat="1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justify" vertical="center" wrapText="1"/>
    </xf>
    <xf numFmtId="2" fontId="6" fillId="0" borderId="48" xfId="75" applyNumberFormat="1" applyFont="1" applyFill="1" applyBorder="1" applyAlignment="1">
      <alignment horizontal="center" vertical="center"/>
      <protection/>
    </xf>
    <xf numFmtId="2" fontId="6" fillId="25" borderId="51" xfId="0" applyNumberFormat="1" applyFont="1" applyFill="1" applyBorder="1" applyAlignment="1">
      <alignment horizontal="center" vertical="center"/>
    </xf>
    <xf numFmtId="2" fontId="6" fillId="25" borderId="48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 wrapText="1"/>
    </xf>
    <xf numFmtId="2" fontId="12" fillId="0" borderId="69" xfId="0" applyNumberFormat="1" applyFont="1" applyBorder="1" applyAlignment="1">
      <alignment horizontal="center" vertical="center" wrapText="1"/>
    </xf>
    <xf numFmtId="2" fontId="12" fillId="0" borderId="70" xfId="0" applyNumberFormat="1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justify" vertical="center"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left" wrapText="1"/>
    </xf>
    <xf numFmtId="0" fontId="6" fillId="0" borderId="5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distributed" wrapText="1"/>
    </xf>
    <xf numFmtId="0" fontId="6" fillId="24" borderId="16" xfId="75" applyFont="1" applyFill="1" applyBorder="1" applyAlignment="1">
      <alignment horizontal="justify" vertical="center" wrapText="1"/>
      <protection/>
    </xf>
    <xf numFmtId="0" fontId="6" fillId="0" borderId="22" xfId="0" applyFont="1" applyFill="1" applyBorder="1" applyAlignment="1" applyProtection="1">
      <alignment horizontal="right"/>
      <protection hidden="1" locked="0"/>
    </xf>
    <xf numFmtId="0" fontId="17" fillId="0" borderId="16" xfId="0" applyFont="1" applyFill="1" applyBorder="1" applyAlignment="1">
      <alignment horizontal="right" vertical="center" wrapText="1"/>
    </xf>
    <xf numFmtId="0" fontId="6" fillId="0" borderId="48" xfId="0" applyFont="1" applyFill="1" applyBorder="1" applyAlignment="1" applyProtection="1">
      <alignment wrapText="1"/>
      <protection hidden="1" locked="0"/>
    </xf>
    <xf numFmtId="2" fontId="6" fillId="0" borderId="24" xfId="0" applyNumberFormat="1" applyFont="1" applyFill="1" applyBorder="1" applyAlignment="1">
      <alignment horizontal="right" vertical="center" wrapText="1"/>
    </xf>
    <xf numFmtId="2" fontId="6" fillId="0" borderId="71" xfId="0" applyNumberFormat="1" applyFont="1" applyFill="1" applyBorder="1" applyAlignment="1">
      <alignment horizontal="center" vertical="center" wrapText="1"/>
    </xf>
    <xf numFmtId="2" fontId="6" fillId="0" borderId="30" xfId="68" applyNumberFormat="1" applyFont="1" applyFill="1" applyBorder="1" applyAlignment="1" applyProtection="1">
      <alignment horizontal="center" vertical="center" wrapText="1"/>
      <protection/>
    </xf>
    <xf numFmtId="2" fontId="6" fillId="0" borderId="72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right"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2" fontId="20" fillId="0" borderId="31" xfId="0" applyNumberFormat="1" applyFont="1" applyFill="1" applyBorder="1" applyAlignment="1">
      <alignment horizontal="center" vertical="center" wrapText="1"/>
    </xf>
    <xf numFmtId="2" fontId="20" fillId="0" borderId="5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2" fontId="7" fillId="0" borderId="0" xfId="0" applyNumberFormat="1" applyFont="1" applyAlignment="1">
      <alignment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2" fontId="6" fillId="0" borderId="74" xfId="0" applyNumberFormat="1" applyFont="1" applyFill="1" applyBorder="1" applyAlignment="1">
      <alignment horizontal="center" vertical="center"/>
    </xf>
    <xf numFmtId="2" fontId="6" fillId="0" borderId="75" xfId="0" applyNumberFormat="1" applyFont="1" applyFill="1" applyBorder="1" applyAlignment="1">
      <alignment horizontal="center"/>
    </xf>
    <xf numFmtId="0" fontId="6" fillId="25" borderId="48" xfId="0" applyFont="1" applyFill="1" applyBorder="1" applyAlignment="1">
      <alignment horizontal="left" vertical="center" wrapText="1"/>
    </xf>
    <xf numFmtId="2" fontId="6" fillId="0" borderId="75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 wrapText="1"/>
    </xf>
    <xf numFmtId="2" fontId="6" fillId="0" borderId="76" xfId="0" applyNumberFormat="1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vertical="center" wrapText="1"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distributed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distributed"/>
    </xf>
    <xf numFmtId="2" fontId="6" fillId="0" borderId="74" xfId="0" applyNumberFormat="1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 vertical="center" wrapText="1"/>
    </xf>
    <xf numFmtId="182" fontId="6" fillId="0" borderId="48" xfId="42" applyNumberFormat="1" applyFont="1" applyFill="1" applyBorder="1" applyAlignment="1" applyProtection="1">
      <alignment horizontal="center"/>
      <protection/>
    </xf>
    <xf numFmtId="182" fontId="6" fillId="0" borderId="49" xfId="4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40" xfId="0" applyFont="1" applyBorder="1" applyAlignment="1">
      <alignment horizontal="center" vertical="center"/>
    </xf>
    <xf numFmtId="0" fontId="7" fillId="0" borderId="58" xfId="0" applyFont="1" applyBorder="1" applyAlignment="1">
      <alignment horizontal="right" vertical="center"/>
    </xf>
    <xf numFmtId="2" fontId="7" fillId="0" borderId="58" xfId="0" applyNumberFormat="1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80" xfId="0" applyFont="1" applyBorder="1" applyAlignment="1">
      <alignment vertical="center"/>
    </xf>
    <xf numFmtId="2" fontId="12" fillId="0" borderId="81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2" fontId="6" fillId="0" borderId="82" xfId="0" applyNumberFormat="1" applyFont="1" applyFill="1" applyBorder="1" applyAlignment="1">
      <alignment horizontal="center" vertical="center" wrapText="1"/>
    </xf>
    <xf numFmtId="2" fontId="8" fillId="0" borderId="55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 wrapText="1"/>
    </xf>
    <xf numFmtId="2" fontId="8" fillId="0" borderId="83" xfId="0" applyNumberFormat="1" applyFont="1" applyFill="1" applyBorder="1" applyAlignment="1">
      <alignment horizontal="center" vertical="center"/>
    </xf>
    <xf numFmtId="2" fontId="8" fillId="0" borderId="84" xfId="0" applyNumberFormat="1" applyFont="1" applyFill="1" applyBorder="1" applyAlignment="1">
      <alignment horizontal="center" vertical="center"/>
    </xf>
    <xf numFmtId="4" fontId="6" fillId="25" borderId="48" xfId="0" applyNumberFormat="1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shrinkToFit="1"/>
    </xf>
    <xf numFmtId="2" fontId="14" fillId="0" borderId="0" xfId="0" applyNumberFormat="1" applyFont="1" applyAlignment="1">
      <alignment/>
    </xf>
    <xf numFmtId="0" fontId="15" fillId="0" borderId="41" xfId="0" applyFont="1" applyFill="1" applyBorder="1" applyAlignment="1">
      <alignment vertical="center" wrapText="1"/>
    </xf>
    <xf numFmtId="2" fontId="15" fillId="0" borderId="4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/>
    </xf>
    <xf numFmtId="2" fontId="6" fillId="0" borderId="85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 wrapText="1"/>
    </xf>
    <xf numFmtId="2" fontId="6" fillId="0" borderId="86" xfId="0" applyNumberFormat="1" applyFont="1" applyFill="1" applyBorder="1" applyAlignment="1">
      <alignment horizontal="center" vertical="center"/>
    </xf>
    <xf numFmtId="2" fontId="6" fillId="25" borderId="4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6" fillId="0" borderId="87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right"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88" xfId="0" applyFont="1" applyFill="1" applyBorder="1" applyAlignment="1">
      <alignment vertical="center" wrapText="1"/>
    </xf>
    <xf numFmtId="0" fontId="6" fillId="0" borderId="89" xfId="0" applyFont="1" applyFill="1" applyBorder="1" applyAlignment="1">
      <alignment vertical="center" wrapText="1"/>
    </xf>
    <xf numFmtId="2" fontId="12" fillId="0" borderId="27" xfId="0" applyNumberFormat="1" applyFont="1" applyFill="1" applyBorder="1" applyAlignment="1">
      <alignment horizontal="center" vertical="center" wrapText="1"/>
    </xf>
    <xf numFmtId="2" fontId="6" fillId="0" borderId="90" xfId="0" applyNumberFormat="1" applyFont="1" applyFill="1" applyBorder="1" applyAlignment="1">
      <alignment horizontal="center" vertical="center" wrapText="1"/>
    </xf>
    <xf numFmtId="2" fontId="12" fillId="0" borderId="76" xfId="0" applyNumberFormat="1" applyFont="1" applyFill="1" applyBorder="1" applyAlignment="1">
      <alignment horizontal="center" vertical="center" wrapText="1"/>
    </xf>
    <xf numFmtId="2" fontId="12" fillId="0" borderId="91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2" fontId="20" fillId="0" borderId="92" xfId="0" applyNumberFormat="1" applyFont="1" applyFill="1" applyBorder="1" applyAlignment="1">
      <alignment horizontal="center" vertical="center" wrapText="1"/>
    </xf>
    <xf numFmtId="2" fontId="6" fillId="0" borderId="5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5" borderId="48" xfId="0" applyFont="1" applyFill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0" fontId="7" fillId="0" borderId="58" xfId="0" applyFont="1" applyFill="1" applyBorder="1" applyAlignment="1">
      <alignment horizontal="right" vertical="center"/>
    </xf>
    <xf numFmtId="2" fontId="7" fillId="0" borderId="58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2" fontId="6" fillId="0" borderId="7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22" xfId="60" applyFont="1" applyFill="1" applyBorder="1" applyAlignment="1">
      <alignment horizontal="right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2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95" xfId="0" applyNumberFormat="1" applyFont="1" applyFill="1" applyBorder="1" applyAlignment="1">
      <alignment horizontal="center" vertical="center"/>
    </xf>
    <xf numFmtId="0" fontId="6" fillId="0" borderId="16" xfId="72" applyFont="1" applyFill="1" applyBorder="1" applyAlignment="1">
      <alignment horizontal="left" vertical="center" wrapText="1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0" fontId="6" fillId="0" borderId="16" xfId="72" applyFont="1" applyFill="1" applyBorder="1" applyAlignment="1">
      <alignment horizontal="right" vertical="center" wrapText="1"/>
      <protection/>
    </xf>
    <xf numFmtId="2" fontId="6" fillId="0" borderId="16" xfId="72" applyNumberFormat="1" applyFont="1" applyFill="1" applyBorder="1" applyAlignment="1">
      <alignment horizontal="right" vertical="center"/>
      <protection/>
    </xf>
    <xf numFmtId="2" fontId="6" fillId="0" borderId="96" xfId="0" applyNumberFormat="1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right" vertical="center" wrapText="1"/>
    </xf>
    <xf numFmtId="0" fontId="6" fillId="0" borderId="97" xfId="0" applyFont="1" applyFill="1" applyBorder="1" applyAlignment="1">
      <alignment horizontal="center" vertical="center"/>
    </xf>
    <xf numFmtId="2" fontId="6" fillId="0" borderId="98" xfId="0" applyNumberFormat="1" applyFont="1" applyFill="1" applyBorder="1" applyAlignment="1">
      <alignment horizontal="center" vertical="center"/>
    </xf>
    <xf numFmtId="2" fontId="6" fillId="0" borderId="99" xfId="0" applyNumberFormat="1" applyFont="1" applyFill="1" applyBorder="1" applyAlignment="1">
      <alignment horizontal="center"/>
    </xf>
    <xf numFmtId="2" fontId="6" fillId="0" borderId="100" xfId="0" applyNumberFormat="1" applyFont="1" applyFill="1" applyBorder="1" applyAlignment="1">
      <alignment horizontal="center" vertical="center"/>
    </xf>
    <xf numFmtId="2" fontId="6" fillId="0" borderId="6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01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5" fillId="0" borderId="25" xfId="0" applyFont="1" applyFill="1" applyBorder="1" applyAlignment="1">
      <alignment horizontal="center" vertical="center" wrapText="1"/>
    </xf>
    <xf numFmtId="2" fontId="6" fillId="0" borderId="9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right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17" fillId="0" borderId="18" xfId="46" applyFont="1" applyFill="1" applyBorder="1" applyAlignment="1">
      <alignment horizontal="center" vertical="center"/>
      <protection/>
    </xf>
    <xf numFmtId="2" fontId="6" fillId="0" borderId="7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43" xfId="0" applyFont="1" applyFill="1" applyBorder="1" applyAlignment="1">
      <alignment horizont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textRotation="90" wrapText="1"/>
    </xf>
    <xf numFmtId="0" fontId="6" fillId="0" borderId="45" xfId="0" applyFont="1" applyFill="1" applyBorder="1" applyAlignment="1">
      <alignment horizontal="center" textRotation="90" wrapText="1"/>
    </xf>
    <xf numFmtId="0" fontId="6" fillId="0" borderId="46" xfId="0" applyFont="1" applyFill="1" applyBorder="1" applyAlignment="1">
      <alignment horizontal="center" textRotation="90" wrapText="1"/>
    </xf>
    <xf numFmtId="0" fontId="6" fillId="0" borderId="3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73" xfId="0" applyFont="1" applyFill="1" applyBorder="1" applyAlignment="1">
      <alignment horizontal="center" textRotation="90" wrapText="1"/>
    </xf>
    <xf numFmtId="0" fontId="6" fillId="0" borderId="58" xfId="0" applyFont="1" applyFill="1" applyBorder="1" applyAlignment="1">
      <alignment horizontal="center" textRotation="90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73" xfId="0" applyNumberFormat="1" applyFont="1" applyFill="1" applyBorder="1" applyAlignment="1">
      <alignment horizontal="center" vertical="center" wrapText="1"/>
    </xf>
    <xf numFmtId="2" fontId="6" fillId="0" borderId="22" xfId="58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6" fillId="0" borderId="76" xfId="0" applyFont="1" applyFill="1" applyBorder="1" applyAlignment="1">
      <alignment horizontal="center"/>
    </xf>
    <xf numFmtId="2" fontId="6" fillId="0" borderId="103" xfId="0" applyNumberFormat="1" applyFont="1" applyFill="1" applyBorder="1" applyAlignment="1">
      <alignment horizontal="center" vertical="distributed" wrapText="1"/>
    </xf>
    <xf numFmtId="2" fontId="12" fillId="0" borderId="76" xfId="0" applyNumberFormat="1" applyFont="1" applyFill="1" applyBorder="1" applyAlignment="1">
      <alignment horizontal="center" vertical="distributed" wrapText="1"/>
    </xf>
    <xf numFmtId="2" fontId="12" fillId="0" borderId="88" xfId="0" applyNumberFormat="1" applyFont="1" applyFill="1" applyBorder="1" applyAlignment="1">
      <alignment horizontal="center" vertical="distributed" wrapText="1"/>
    </xf>
    <xf numFmtId="0" fontId="6" fillId="0" borderId="48" xfId="0" applyFont="1" applyFill="1" applyBorder="1" applyAlignment="1">
      <alignment horizontal="left"/>
    </xf>
    <xf numFmtId="2" fontId="6" fillId="25" borderId="50" xfId="0" applyNumberFormat="1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textRotation="90" wrapText="1"/>
    </xf>
    <xf numFmtId="2" fontId="8" fillId="0" borderId="49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distributed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center" textRotation="90" wrapText="1"/>
    </xf>
    <xf numFmtId="0" fontId="6" fillId="0" borderId="86" xfId="0" applyFont="1" applyFill="1" applyBorder="1" applyAlignment="1">
      <alignment horizontal="center" textRotation="90" wrapText="1"/>
    </xf>
    <xf numFmtId="0" fontId="6" fillId="0" borderId="60" xfId="0" applyFont="1" applyFill="1" applyBorder="1" applyAlignment="1">
      <alignment horizontal="center" textRotation="90" wrapText="1"/>
    </xf>
    <xf numFmtId="0" fontId="15" fillId="0" borderId="104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/>
    </xf>
    <xf numFmtId="0" fontId="15" fillId="0" borderId="107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right" vertical="center"/>
    </xf>
    <xf numFmtId="0" fontId="6" fillId="0" borderId="109" xfId="0" applyFont="1" applyFill="1" applyBorder="1" applyAlignment="1">
      <alignment horizontal="center"/>
    </xf>
    <xf numFmtId="2" fontId="6" fillId="0" borderId="109" xfId="0" applyNumberFormat="1" applyFont="1" applyFill="1" applyBorder="1" applyAlignment="1">
      <alignment horizontal="center" vertical="center"/>
    </xf>
    <xf numFmtId="2" fontId="6" fillId="0" borderId="109" xfId="0" applyNumberFormat="1" applyFont="1" applyFill="1" applyBorder="1" applyAlignment="1">
      <alignment horizontal="center" vertical="center" wrapText="1"/>
    </xf>
    <xf numFmtId="2" fontId="6" fillId="0" borderId="110" xfId="0" applyNumberFormat="1" applyFont="1" applyFill="1" applyBorder="1" applyAlignment="1">
      <alignment horizontal="center" vertical="center"/>
    </xf>
    <xf numFmtId="2" fontId="6" fillId="0" borderId="111" xfId="0" applyNumberFormat="1" applyFont="1" applyFill="1" applyBorder="1" applyAlignment="1">
      <alignment horizontal="center" vertical="distributed" wrapText="1"/>
    </xf>
    <xf numFmtId="2" fontId="12" fillId="0" borderId="109" xfId="0" applyNumberFormat="1" applyFont="1" applyFill="1" applyBorder="1" applyAlignment="1">
      <alignment horizontal="center" vertical="distributed" wrapText="1"/>
    </xf>
    <xf numFmtId="2" fontId="12" fillId="0" borderId="112" xfId="0" applyNumberFormat="1" applyFont="1" applyFill="1" applyBorder="1" applyAlignment="1">
      <alignment horizontal="center" vertical="distributed" wrapText="1"/>
    </xf>
    <xf numFmtId="181" fontId="6" fillId="0" borderId="51" xfId="0" applyNumberFormat="1" applyFont="1" applyFill="1" applyBorder="1" applyAlignment="1">
      <alignment horizontal="center" vertical="center"/>
    </xf>
    <xf numFmtId="181" fontId="6" fillId="0" borderId="48" xfId="0" applyNumberFormat="1" applyFont="1" applyFill="1" applyBorder="1" applyAlignment="1">
      <alignment horizontal="center" vertical="center"/>
    </xf>
    <xf numFmtId="2" fontId="6" fillId="0" borderId="113" xfId="0" applyNumberFormat="1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2" fontId="6" fillId="0" borderId="115" xfId="0" applyNumberFormat="1" applyFont="1" applyFill="1" applyBorder="1" applyAlignment="1">
      <alignment horizontal="center" vertical="distributed" wrapText="1"/>
    </xf>
    <xf numFmtId="2" fontId="6" fillId="0" borderId="116" xfId="0" applyNumberFormat="1" applyFont="1" applyFill="1" applyBorder="1" applyAlignment="1">
      <alignment horizontal="center" vertical="center"/>
    </xf>
    <xf numFmtId="2" fontId="6" fillId="0" borderId="117" xfId="0" applyNumberFormat="1" applyFont="1" applyFill="1" applyBorder="1" applyAlignment="1">
      <alignment horizontal="center" vertical="center"/>
    </xf>
    <xf numFmtId="2" fontId="6" fillId="0" borderId="118" xfId="0" applyNumberFormat="1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vertical="center" wrapText="1"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7" fillId="0" borderId="4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/>
    </xf>
    <xf numFmtId="0" fontId="6" fillId="0" borderId="24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/>
    </xf>
    <xf numFmtId="0" fontId="25" fillId="0" borderId="118" xfId="0" applyFont="1" applyBorder="1" applyAlignment="1">
      <alignment horizontal="right" vertical="center"/>
    </xf>
    <xf numFmtId="2" fontId="25" fillId="0" borderId="118" xfId="0" applyNumberFormat="1" applyFont="1" applyBorder="1" applyAlignment="1">
      <alignment horizontal="center" vertical="center"/>
    </xf>
    <xf numFmtId="0" fontId="6" fillId="0" borderId="114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14" fillId="0" borderId="120" xfId="0" applyFont="1" applyFill="1" applyBorder="1" applyAlignment="1">
      <alignment horizontal="center" textRotation="90" wrapText="1"/>
    </xf>
    <xf numFmtId="0" fontId="6" fillId="0" borderId="121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 wrapText="1"/>
    </xf>
    <xf numFmtId="16" fontId="6" fillId="0" borderId="121" xfId="0" applyNumberFormat="1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" fontId="6" fillId="0" borderId="63" xfId="0" applyNumberFormat="1" applyFont="1" applyFill="1" applyBorder="1" applyAlignment="1">
      <alignment horizontal="center" vertical="center"/>
    </xf>
    <xf numFmtId="16" fontId="6" fillId="0" borderId="6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 wrapText="1"/>
    </xf>
    <xf numFmtId="0" fontId="6" fillId="0" borderId="125" xfId="0" applyFont="1" applyFill="1" applyBorder="1" applyAlignment="1">
      <alignment horizontal="center" vertical="center"/>
    </xf>
    <xf numFmtId="2" fontId="6" fillId="0" borderId="125" xfId="0" applyNumberFormat="1" applyFont="1" applyFill="1" applyBorder="1" applyAlignment="1">
      <alignment horizontal="center" vertical="center"/>
    </xf>
    <xf numFmtId="2" fontId="6" fillId="0" borderId="125" xfId="0" applyNumberFormat="1" applyFont="1" applyFill="1" applyBorder="1" applyAlignment="1">
      <alignment horizontal="center" vertical="distributed" wrapText="1"/>
    </xf>
    <xf numFmtId="2" fontId="6" fillId="0" borderId="126" xfId="0" applyNumberFormat="1" applyFont="1" applyFill="1" applyBorder="1" applyAlignment="1">
      <alignment horizontal="center" vertical="distributed" wrapText="1"/>
    </xf>
    <xf numFmtId="2" fontId="6" fillId="0" borderId="124" xfId="0" applyNumberFormat="1" applyFont="1" applyFill="1" applyBorder="1" applyAlignment="1">
      <alignment horizontal="center" vertical="distributed" wrapText="1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2" fontId="6" fillId="0" borderId="120" xfId="0" applyNumberFormat="1" applyFont="1" applyFill="1" applyBorder="1" applyAlignment="1">
      <alignment horizontal="center" vertical="center"/>
    </xf>
    <xf numFmtId="2" fontId="6" fillId="0" borderId="129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129" xfId="0" applyNumberFormat="1" applyFont="1" applyFill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distributed" wrapText="1"/>
    </xf>
    <xf numFmtId="0" fontId="6" fillId="0" borderId="131" xfId="0" applyFont="1" applyFill="1" applyBorder="1" applyAlignment="1">
      <alignment horizontal="left" vertical="center" wrapText="1"/>
    </xf>
    <xf numFmtId="2" fontId="6" fillId="0" borderId="61" xfId="0" applyNumberFormat="1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 applyProtection="1">
      <alignment horizontal="right" vertical="center" wrapText="1"/>
      <protection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6" xfId="0" applyNumberFormat="1" applyFont="1" applyFill="1" applyBorder="1" applyAlignment="1">
      <alignment horizontal="center" vertical="center"/>
    </xf>
    <xf numFmtId="14" fontId="6" fillId="0" borderId="63" xfId="0" applyNumberFormat="1" applyFont="1" applyFill="1" applyBorder="1" applyAlignment="1">
      <alignment horizontal="center"/>
    </xf>
    <xf numFmtId="0" fontId="6" fillId="0" borderId="132" xfId="0" applyFont="1" applyFill="1" applyBorder="1" applyAlignment="1">
      <alignment horizontal="center"/>
    </xf>
    <xf numFmtId="0" fontId="6" fillId="0" borderId="133" xfId="0" applyFont="1" applyFill="1" applyBorder="1" applyAlignment="1">
      <alignment horizontal="center"/>
    </xf>
    <xf numFmtId="2" fontId="6" fillId="0" borderId="133" xfId="0" applyNumberFormat="1" applyFont="1" applyFill="1" applyBorder="1" applyAlignment="1">
      <alignment horizontal="center" vertical="center"/>
    </xf>
    <xf numFmtId="2" fontId="6" fillId="0" borderId="61" xfId="0" applyNumberFormat="1" applyFont="1" applyFill="1" applyBorder="1" applyAlignment="1">
      <alignment horizontal="center" vertical="center"/>
    </xf>
    <xf numFmtId="0" fontId="6" fillId="0" borderId="134" xfId="0" applyNumberFormat="1" applyFont="1" applyBorder="1" applyAlignment="1">
      <alignment wrapText="1"/>
    </xf>
    <xf numFmtId="0" fontId="6" fillId="0" borderId="134" xfId="0" applyFont="1" applyFill="1" applyBorder="1" applyAlignment="1">
      <alignment horizontal="center" vertical="center" wrapText="1"/>
    </xf>
    <xf numFmtId="2" fontId="6" fillId="0" borderId="134" xfId="0" applyNumberFormat="1" applyFont="1" applyFill="1" applyBorder="1" applyAlignment="1">
      <alignment horizontal="center" vertical="center" wrapText="1"/>
    </xf>
    <xf numFmtId="2" fontId="15" fillId="0" borderId="43" xfId="0" applyNumberFormat="1" applyFont="1" applyFill="1" applyBorder="1" applyAlignment="1">
      <alignment horizontal="center" vertical="center" wrapText="1"/>
    </xf>
    <xf numFmtId="2" fontId="6" fillId="0" borderId="71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6" fillId="24" borderId="16" xfId="0" applyFont="1" applyFill="1" applyBorder="1" applyAlignment="1" applyProtection="1">
      <alignment horizontal="right" vertical="center" wrapText="1"/>
      <protection/>
    </xf>
    <xf numFmtId="0" fontId="6" fillId="0" borderId="95" xfId="0" applyFont="1" applyFill="1" applyBorder="1" applyAlignment="1">
      <alignment horizontal="center" vertical="center"/>
    </xf>
    <xf numFmtId="2" fontId="6" fillId="0" borderId="13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2" fontId="6" fillId="0" borderId="136" xfId="0" applyNumberFormat="1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2" fontId="6" fillId="0" borderId="99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2" fontId="6" fillId="0" borderId="138" xfId="0" applyNumberFormat="1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 wrapText="1"/>
    </xf>
    <xf numFmtId="2" fontId="6" fillId="0" borderId="140" xfId="0" applyNumberFormat="1" applyFont="1" applyFill="1" applyBorder="1" applyAlignment="1">
      <alignment horizontal="center" vertical="center"/>
    </xf>
    <xf numFmtId="2" fontId="6" fillId="0" borderId="141" xfId="0" applyNumberFormat="1" applyFont="1" applyFill="1" applyBorder="1" applyAlignment="1">
      <alignment horizontal="center" vertical="center"/>
    </xf>
    <xf numFmtId="2" fontId="6" fillId="0" borderId="16" xfId="62" applyNumberFormat="1" applyFont="1" applyFill="1" applyBorder="1" applyAlignment="1">
      <alignment horizontal="justify" vertical="center" wrapText="1"/>
      <protection/>
    </xf>
    <xf numFmtId="181" fontId="6" fillId="0" borderId="49" xfId="0" applyNumberFormat="1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1" fontId="15" fillId="0" borderId="48" xfId="0" applyNumberFormat="1" applyFont="1" applyFill="1" applyBorder="1" applyAlignment="1">
      <alignment horizontal="center" vertical="center" wrapText="1"/>
    </xf>
    <xf numFmtId="4" fontId="15" fillId="0" borderId="48" xfId="0" applyNumberFormat="1" applyFont="1" applyFill="1" applyBorder="1" applyAlignment="1">
      <alignment horizontal="center" vertical="center"/>
    </xf>
    <xf numFmtId="2" fontId="6" fillId="0" borderId="143" xfId="0" applyNumberFormat="1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/>
    </xf>
    <xf numFmtId="2" fontId="6" fillId="0" borderId="93" xfId="0" applyNumberFormat="1" applyFont="1" applyFill="1" applyBorder="1" applyAlignment="1">
      <alignment horizontal="center"/>
    </xf>
    <xf numFmtId="2" fontId="6" fillId="0" borderId="144" xfId="0" applyNumberFormat="1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 wrapText="1"/>
    </xf>
    <xf numFmtId="2" fontId="33" fillId="0" borderId="76" xfId="0" applyNumberFormat="1" applyFont="1" applyFill="1" applyBorder="1" applyAlignment="1">
      <alignment vertical="center"/>
    </xf>
    <xf numFmtId="2" fontId="6" fillId="0" borderId="88" xfId="0" applyNumberFormat="1" applyFont="1" applyFill="1" applyBorder="1" applyAlignment="1">
      <alignment horizontal="center" vertical="center"/>
    </xf>
    <xf numFmtId="2" fontId="6" fillId="0" borderId="103" xfId="0" applyNumberFormat="1" applyFont="1" applyFill="1" applyBorder="1" applyAlignment="1">
      <alignment horizontal="center" vertical="center"/>
    </xf>
    <xf numFmtId="2" fontId="12" fillId="0" borderId="76" xfId="0" applyNumberFormat="1" applyFont="1" applyFill="1" applyBorder="1" applyAlignment="1">
      <alignment horizontal="center" vertical="center"/>
    </xf>
    <xf numFmtId="2" fontId="12" fillId="0" borderId="88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15" fillId="0" borderId="145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24" borderId="52" xfId="0" applyNumberFormat="1" applyFont="1" applyFill="1" applyBorder="1" applyAlignment="1">
      <alignment horizontal="center" vertical="center"/>
    </xf>
    <xf numFmtId="180" fontId="6" fillId="24" borderId="52" xfId="66" applyNumberFormat="1" applyFont="1" applyFill="1" applyBorder="1" applyAlignment="1">
      <alignment horizontal="center" vertical="center"/>
      <protection/>
    </xf>
    <xf numFmtId="180" fontId="6" fillId="24" borderId="146" xfId="66" applyNumberFormat="1" applyFont="1" applyFill="1" applyBorder="1" applyAlignment="1">
      <alignment horizontal="center" vertical="center"/>
      <protection/>
    </xf>
    <xf numFmtId="4" fontId="6" fillId="0" borderId="49" xfId="0" applyNumberFormat="1" applyFont="1" applyFill="1" applyBorder="1" applyAlignment="1">
      <alignment horizontal="center" vertical="center" shrinkToFit="1"/>
    </xf>
    <xf numFmtId="0" fontId="6" fillId="0" borderId="48" xfId="63" applyFont="1" applyFill="1" applyBorder="1" applyAlignment="1">
      <alignment vertical="center" wrapText="1"/>
      <protection/>
    </xf>
    <xf numFmtId="2" fontId="6" fillId="0" borderId="61" xfId="0" applyNumberFormat="1" applyFont="1" applyFill="1" applyBorder="1" applyAlignment="1">
      <alignment horizontal="center"/>
    </xf>
    <xf numFmtId="2" fontId="6" fillId="0" borderId="147" xfId="0" applyNumberFormat="1" applyFont="1" applyFill="1" applyBorder="1" applyAlignment="1">
      <alignment horizontal="center"/>
    </xf>
    <xf numFmtId="2" fontId="6" fillId="0" borderId="148" xfId="0" applyNumberFormat="1" applyFont="1" applyFill="1" applyBorder="1" applyAlignment="1">
      <alignment horizontal="center"/>
    </xf>
    <xf numFmtId="2" fontId="6" fillId="0" borderId="149" xfId="0" applyNumberFormat="1" applyFont="1" applyFill="1" applyBorder="1" applyAlignment="1">
      <alignment horizontal="center"/>
    </xf>
    <xf numFmtId="0" fontId="6" fillId="24" borderId="138" xfId="59" applyFont="1" applyFill="1" applyBorder="1" applyAlignment="1">
      <alignment wrapText="1"/>
      <protection/>
    </xf>
    <xf numFmtId="180" fontId="6" fillId="24" borderId="138" xfId="59" applyNumberFormat="1" applyFont="1" applyFill="1" applyBorder="1" applyAlignment="1">
      <alignment horizontal="center" vertical="center"/>
      <protection/>
    </xf>
    <xf numFmtId="180" fontId="6" fillId="24" borderId="138" xfId="0" applyNumberFormat="1" applyFont="1" applyFill="1" applyBorder="1" applyAlignment="1">
      <alignment horizontal="center" vertical="center"/>
    </xf>
    <xf numFmtId="180" fontId="6" fillId="24" borderId="138" xfId="66" applyNumberFormat="1" applyFont="1" applyFill="1" applyBorder="1" applyAlignment="1">
      <alignment horizontal="center" vertical="center"/>
      <protection/>
    </xf>
    <xf numFmtId="180" fontId="6" fillId="24" borderId="150" xfId="66" applyNumberFormat="1" applyFont="1" applyFill="1" applyBorder="1" applyAlignment="1">
      <alignment horizontal="center" vertical="center"/>
      <protection/>
    </xf>
    <xf numFmtId="180" fontId="6" fillId="24" borderId="151" xfId="0" applyNumberFormat="1" applyFont="1" applyFill="1" applyBorder="1" applyAlignment="1">
      <alignment horizontal="center" vertical="center"/>
    </xf>
    <xf numFmtId="180" fontId="6" fillId="24" borderId="150" xfId="0" applyNumberFormat="1" applyFont="1" applyFill="1" applyBorder="1" applyAlignment="1">
      <alignment horizontal="center" vertical="center"/>
    </xf>
    <xf numFmtId="180" fontId="6" fillId="24" borderId="50" xfId="0" applyNumberFormat="1" applyFont="1" applyFill="1" applyBorder="1" applyAlignment="1">
      <alignment horizontal="center" vertical="center"/>
    </xf>
    <xf numFmtId="180" fontId="34" fillId="24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17" fillId="24" borderId="52" xfId="59" applyFont="1" applyFill="1" applyBorder="1" applyAlignment="1">
      <alignment wrapText="1"/>
      <protection/>
    </xf>
    <xf numFmtId="180" fontId="17" fillId="24" borderId="52" xfId="59" applyNumberFormat="1" applyFont="1" applyFill="1" applyBorder="1" applyAlignment="1">
      <alignment horizontal="center" vertical="center"/>
      <protection/>
    </xf>
    <xf numFmtId="180" fontId="6" fillId="24" borderId="152" xfId="0" applyNumberFormat="1" applyFont="1" applyFill="1" applyBorder="1" applyAlignment="1">
      <alignment horizontal="center" vertical="center"/>
    </xf>
    <xf numFmtId="180" fontId="6" fillId="24" borderId="146" xfId="0" applyNumberFormat="1" applyFont="1" applyFill="1" applyBorder="1" applyAlignment="1">
      <alignment horizontal="center" vertical="center"/>
    </xf>
    <xf numFmtId="180" fontId="6" fillId="24" borderId="149" xfId="0" applyNumberFormat="1" applyFont="1" applyFill="1" applyBorder="1" applyAlignment="1">
      <alignment horizontal="center" vertical="center"/>
    </xf>
    <xf numFmtId="180" fontId="17" fillId="24" borderId="48" xfId="59" applyNumberFormat="1" applyFont="1" applyFill="1" applyBorder="1" applyAlignment="1">
      <alignment horizontal="center" vertical="center"/>
      <protection/>
    </xf>
    <xf numFmtId="0" fontId="6" fillId="24" borderId="16" xfId="0" applyFont="1" applyFill="1" applyBorder="1" applyAlignment="1">
      <alignment vertical="justify"/>
    </xf>
    <xf numFmtId="0" fontId="6" fillId="24" borderId="48" xfId="0" applyFont="1" applyFill="1" applyBorder="1" applyAlignment="1">
      <alignment horizontal="left" vertical="center" wrapText="1"/>
    </xf>
    <xf numFmtId="16" fontId="6" fillId="0" borderId="153" xfId="0" applyNumberFormat="1" applyFont="1" applyFill="1" applyBorder="1" applyAlignment="1">
      <alignment horizontal="center" vertical="center"/>
    </xf>
    <xf numFmtId="0" fontId="6" fillId="0" borderId="154" xfId="0" applyNumberFormat="1" applyFont="1" applyFill="1" applyBorder="1" applyAlignment="1">
      <alignment horizontal="left" vertical="center" wrapText="1"/>
    </xf>
    <xf numFmtId="0" fontId="6" fillId="0" borderId="154" xfId="0" applyFont="1" applyFill="1" applyBorder="1" applyAlignment="1">
      <alignment horizontal="center" vertical="center"/>
    </xf>
    <xf numFmtId="2" fontId="6" fillId="0" borderId="155" xfId="0" applyNumberFormat="1" applyFont="1" applyFill="1" applyBorder="1" applyAlignment="1">
      <alignment horizontal="center" vertical="center" wrapText="1"/>
    </xf>
    <xf numFmtId="2" fontId="6" fillId="0" borderId="155" xfId="0" applyNumberFormat="1" applyFont="1" applyFill="1" applyBorder="1" applyAlignment="1">
      <alignment horizontal="center" vertical="center"/>
    </xf>
    <xf numFmtId="2" fontId="6" fillId="0" borderId="82" xfId="0" applyNumberFormat="1" applyFont="1" applyFill="1" applyBorder="1" applyAlignment="1">
      <alignment horizontal="center" vertical="center"/>
    </xf>
    <xf numFmtId="2" fontId="6" fillId="0" borderId="156" xfId="0" applyNumberFormat="1" applyFont="1" applyFill="1" applyBorder="1" applyAlignment="1">
      <alignment horizontal="center" vertical="center"/>
    </xf>
    <xf numFmtId="2" fontId="12" fillId="0" borderId="5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horizontal="center" vertical="center" wrapText="1"/>
    </xf>
    <xf numFmtId="2" fontId="6" fillId="0" borderId="136" xfId="0" applyNumberFormat="1" applyFont="1" applyFill="1" applyBorder="1" applyAlignment="1">
      <alignment horizontal="center" vertical="distributed"/>
    </xf>
    <xf numFmtId="0" fontId="6" fillId="0" borderId="18" xfId="0" applyFont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vertical="center" wrapText="1"/>
    </xf>
    <xf numFmtId="2" fontId="6" fillId="0" borderId="157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 vertical="distributed"/>
    </xf>
    <xf numFmtId="0" fontId="6" fillId="0" borderId="158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/>
    </xf>
    <xf numFmtId="2" fontId="6" fillId="0" borderId="118" xfId="0" applyNumberFormat="1" applyFont="1" applyFill="1" applyBorder="1" applyAlignment="1">
      <alignment horizontal="center"/>
    </xf>
    <xf numFmtId="2" fontId="6" fillId="0" borderId="78" xfId="0" applyNumberFormat="1" applyFont="1" applyFill="1" applyBorder="1" applyAlignment="1">
      <alignment horizontal="center" vertical="distributed"/>
    </xf>
    <xf numFmtId="2" fontId="12" fillId="0" borderId="78" xfId="0" applyNumberFormat="1" applyFont="1" applyFill="1" applyBorder="1" applyAlignment="1">
      <alignment horizontal="center" vertical="distributed"/>
    </xf>
    <xf numFmtId="2" fontId="12" fillId="0" borderId="41" xfId="0" applyNumberFormat="1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/>
    </xf>
    <xf numFmtId="2" fontId="6" fillId="0" borderId="16" xfId="75" applyNumberFormat="1" applyFont="1" applyFill="1" applyBorder="1" applyAlignment="1">
      <alignment horizontal="center" vertical="center"/>
      <protection/>
    </xf>
    <xf numFmtId="2" fontId="15" fillId="24" borderId="33" xfId="0" applyNumberFormat="1" applyFont="1" applyFill="1" applyBorder="1" applyAlignment="1">
      <alignment vertical="center" wrapText="1"/>
    </xf>
    <xf numFmtId="0" fontId="12" fillId="0" borderId="159" xfId="0" applyFont="1" applyFill="1" applyBorder="1" applyAlignment="1">
      <alignment horizontal="right" vertical="center"/>
    </xf>
    <xf numFmtId="2" fontId="12" fillId="0" borderId="31" xfId="0" applyNumberFormat="1" applyFont="1" applyFill="1" applyBorder="1" applyAlignment="1">
      <alignment horizontal="center" vertical="center" wrapText="1"/>
    </xf>
    <xf numFmtId="2" fontId="6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vertical="center" wrapText="1"/>
    </xf>
    <xf numFmtId="2" fontId="12" fillId="0" borderId="12" xfId="0" applyNumberFormat="1" applyFont="1" applyFill="1" applyBorder="1" applyAlignment="1">
      <alignment/>
    </xf>
    <xf numFmtId="2" fontId="6" fillId="0" borderId="160" xfId="0" applyNumberFormat="1" applyFont="1" applyFill="1" applyBorder="1" applyAlignment="1">
      <alignment horizontal="center"/>
    </xf>
    <xf numFmtId="2" fontId="20" fillId="0" borderId="78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left" vertical="justify"/>
    </xf>
    <xf numFmtId="2" fontId="6" fillId="0" borderId="17" xfId="0" applyNumberFormat="1" applyFont="1" applyFill="1" applyBorder="1" applyAlignment="1" applyProtection="1">
      <alignment horizontal="center" vertical="center"/>
      <protection/>
    </xf>
    <xf numFmtId="2" fontId="6" fillId="0" borderId="16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 applyProtection="1">
      <alignment horizontal="center" vertical="center"/>
      <protection/>
    </xf>
    <xf numFmtId="2" fontId="6" fillId="0" borderId="118" xfId="0" applyNumberFormat="1" applyFont="1" applyFill="1" applyBorder="1" applyAlignment="1" applyProtection="1">
      <alignment horizontal="center" vertical="center"/>
      <protection/>
    </xf>
    <xf numFmtId="2" fontId="6" fillId="0" borderId="162" xfId="0" applyNumberFormat="1" applyFont="1" applyFill="1" applyBorder="1" applyAlignment="1">
      <alignment horizontal="center" vertical="center" wrapText="1"/>
    </xf>
    <xf numFmtId="182" fontId="6" fillId="0" borderId="82" xfId="42" applyNumberFormat="1" applyFont="1" applyFill="1" applyBorder="1" applyAlignment="1" applyProtection="1">
      <alignment horizontal="center" vertical="center" wrapText="1"/>
      <protection/>
    </xf>
    <xf numFmtId="2" fontId="6" fillId="0" borderId="156" xfId="0" applyNumberFormat="1" applyFont="1" applyFill="1" applyBorder="1" applyAlignment="1">
      <alignment horizontal="center" vertical="center" wrapText="1"/>
    </xf>
    <xf numFmtId="182" fontId="6" fillId="0" borderId="82" xfId="42" applyNumberFormat="1" applyFont="1" applyFill="1" applyBorder="1" applyAlignment="1" applyProtection="1">
      <alignment horizontal="center"/>
      <protection/>
    </xf>
    <xf numFmtId="2" fontId="6" fillId="0" borderId="156" xfId="0" applyNumberFormat="1" applyFont="1" applyFill="1" applyBorder="1" applyAlignment="1">
      <alignment horizontal="center"/>
    </xf>
    <xf numFmtId="0" fontId="6" fillId="25" borderId="48" xfId="0" applyFont="1" applyFill="1" applyBorder="1" applyAlignment="1">
      <alignment horizontal="left" wrapText="1"/>
    </xf>
    <xf numFmtId="1" fontId="6" fillId="25" borderId="53" xfId="0" applyNumberFormat="1" applyFont="1" applyFill="1" applyBorder="1" applyAlignment="1">
      <alignment horizontal="center" vertical="center" wrapText="1"/>
    </xf>
    <xf numFmtId="2" fontId="6" fillId="25" borderId="53" xfId="0" applyNumberFormat="1" applyFont="1" applyFill="1" applyBorder="1" applyAlignment="1">
      <alignment horizontal="center" vertical="center" wrapText="1"/>
    </xf>
    <xf numFmtId="2" fontId="6" fillId="25" borderId="163" xfId="0" applyNumberFormat="1" applyFont="1" applyFill="1" applyBorder="1" applyAlignment="1">
      <alignment horizontal="center" vertical="center" wrapText="1"/>
    </xf>
    <xf numFmtId="2" fontId="6" fillId="25" borderId="164" xfId="0" applyNumberFormat="1" applyFont="1" applyFill="1" applyBorder="1" applyAlignment="1">
      <alignment horizontal="center" vertical="center"/>
    </xf>
    <xf numFmtId="2" fontId="6" fillId="25" borderId="141" xfId="0" applyNumberFormat="1" applyFont="1" applyFill="1" applyBorder="1" applyAlignment="1">
      <alignment horizontal="center" vertical="center"/>
    </xf>
    <xf numFmtId="2" fontId="6" fillId="25" borderId="53" xfId="0" applyNumberFormat="1" applyFont="1" applyFill="1" applyBorder="1" applyAlignment="1">
      <alignment horizontal="center" vertical="center"/>
    </xf>
    <xf numFmtId="0" fontId="6" fillId="25" borderId="53" xfId="0" applyFont="1" applyFill="1" applyBorder="1" applyAlignment="1">
      <alignment horizontal="left"/>
    </xf>
    <xf numFmtId="2" fontId="6" fillId="25" borderId="54" xfId="0" applyNumberFormat="1" applyFont="1" applyFill="1" applyBorder="1" applyAlignment="1">
      <alignment horizontal="center" vertical="center"/>
    </xf>
    <xf numFmtId="2" fontId="6" fillId="25" borderId="75" xfId="0" applyNumberFormat="1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 textRotation="90" wrapText="1"/>
    </xf>
    <xf numFmtId="2" fontId="6" fillId="0" borderId="75" xfId="0" applyNumberFormat="1" applyFont="1" applyBorder="1" applyAlignment="1">
      <alignment horizontal="center" vertical="center"/>
    </xf>
    <xf numFmtId="2" fontId="6" fillId="25" borderId="165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61" xfId="66" applyFont="1" applyFill="1" applyBorder="1" applyAlignment="1">
      <alignment horizontal="left" vertical="center" wrapText="1"/>
      <protection/>
    </xf>
    <xf numFmtId="2" fontId="8" fillId="0" borderId="50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right" vertical="center" wrapText="1"/>
    </xf>
    <xf numFmtId="180" fontId="6" fillId="24" borderId="16" xfId="0" applyNumberFormat="1" applyFont="1" applyFill="1" applyBorder="1" applyAlignment="1">
      <alignment horizontal="right" vertical="center"/>
    </xf>
    <xf numFmtId="180" fontId="6" fillId="24" borderId="16" xfId="66" applyNumberFormat="1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horizontal="center" vertical="center"/>
    </xf>
    <xf numFmtId="180" fontId="6" fillId="24" borderId="16" xfId="59" applyNumberFormat="1" applyFont="1" applyFill="1" applyBorder="1" applyAlignment="1">
      <alignment horizontal="center" vertical="center"/>
      <protection/>
    </xf>
    <xf numFmtId="180" fontId="6" fillId="24" borderId="17" xfId="59" applyNumberFormat="1" applyFont="1" applyFill="1" applyBorder="1" applyAlignment="1">
      <alignment horizontal="center" vertical="center"/>
      <protection/>
    </xf>
    <xf numFmtId="180" fontId="6" fillId="24" borderId="20" xfId="0" applyNumberFormat="1" applyFont="1" applyFill="1" applyBorder="1" applyAlignment="1">
      <alignment horizontal="center" vertical="center"/>
    </xf>
    <xf numFmtId="2" fontId="6" fillId="0" borderId="166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80" fontId="6" fillId="24" borderId="21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6" fillId="0" borderId="16" xfId="42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left" vertical="center" wrapText="1"/>
    </xf>
    <xf numFmtId="2" fontId="6" fillId="0" borderId="167" xfId="0" applyNumberFormat="1" applyFont="1" applyFill="1" applyBorder="1" applyAlignment="1">
      <alignment horizontal="center" vertical="center" wrapText="1"/>
    </xf>
    <xf numFmtId="180" fontId="6" fillId="24" borderId="17" xfId="0" applyNumberFormat="1" applyFont="1" applyFill="1" applyBorder="1" applyAlignment="1">
      <alignment horizontal="center" vertical="center"/>
    </xf>
    <xf numFmtId="2" fontId="6" fillId="0" borderId="133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center" wrapText="1"/>
    </xf>
    <xf numFmtId="2" fontId="6" fillId="0" borderId="22" xfId="61" applyNumberFormat="1" applyFont="1" applyFill="1" applyBorder="1" applyAlignment="1">
      <alignment horizontal="center" vertical="center" wrapText="1"/>
      <protection/>
    </xf>
    <xf numFmtId="2" fontId="6" fillId="0" borderId="16" xfId="72" applyNumberFormat="1" applyFont="1" applyFill="1" applyBorder="1" applyAlignment="1">
      <alignment horizontal="center" vertical="center" wrapText="1"/>
      <protection/>
    </xf>
    <xf numFmtId="2" fontId="6" fillId="0" borderId="16" xfId="72" applyNumberFormat="1" applyFont="1" applyFill="1" applyBorder="1" applyAlignment="1">
      <alignment horizontal="center" vertical="center"/>
      <protection/>
    </xf>
    <xf numFmtId="0" fontId="12" fillId="0" borderId="114" xfId="0" applyFont="1" applyFill="1" applyBorder="1" applyAlignment="1">
      <alignment horizontal="center" vertical="center"/>
    </xf>
    <xf numFmtId="2" fontId="12" fillId="0" borderId="166" xfId="0" applyNumberFormat="1" applyFont="1" applyFill="1" applyBorder="1" applyAlignment="1">
      <alignment horizontal="center" vertical="distributed" wrapText="1"/>
    </xf>
    <xf numFmtId="0" fontId="6" fillId="0" borderId="138" xfId="0" applyFont="1" applyFill="1" applyBorder="1" applyAlignment="1">
      <alignment horizontal="right" vertical="center" wrapText="1"/>
    </xf>
    <xf numFmtId="2" fontId="11" fillId="0" borderId="48" xfId="0" applyNumberFormat="1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2" fontId="6" fillId="0" borderId="113" xfId="0" applyNumberFormat="1" applyFont="1" applyFill="1" applyBorder="1" applyAlignment="1">
      <alignment horizontal="center" vertical="center"/>
    </xf>
    <xf numFmtId="2" fontId="6" fillId="0" borderId="168" xfId="0" applyNumberFormat="1" applyFont="1" applyFill="1" applyBorder="1" applyAlignment="1">
      <alignment horizontal="center" vertical="center" wrapText="1"/>
    </xf>
    <xf numFmtId="2" fontId="6" fillId="0" borderId="115" xfId="0" applyNumberFormat="1" applyFont="1" applyFill="1" applyBorder="1" applyAlignment="1">
      <alignment horizontal="center" vertical="center" wrapText="1"/>
    </xf>
    <xf numFmtId="2" fontId="6" fillId="0" borderId="16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5" fillId="0" borderId="0" xfId="0" applyFont="1" applyAlignment="1">
      <alignment horizontal="center"/>
    </xf>
    <xf numFmtId="2" fontId="36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5" fillId="0" borderId="170" xfId="0" applyFont="1" applyFill="1" applyBorder="1" applyAlignment="1">
      <alignment horizontal="center" vertical="center"/>
    </xf>
    <xf numFmtId="2" fontId="15" fillId="0" borderId="170" xfId="0" applyNumberFormat="1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2" fontId="6" fillId="0" borderId="170" xfId="0" applyNumberFormat="1" applyFont="1" applyFill="1" applyBorder="1" applyAlignment="1">
      <alignment horizontal="center" vertical="center"/>
    </xf>
    <xf numFmtId="2" fontId="6" fillId="0" borderId="171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2" fontId="6" fillId="0" borderId="50" xfId="68" applyNumberFormat="1" applyFont="1" applyFill="1" applyBorder="1" applyAlignment="1" applyProtection="1">
      <alignment horizontal="center" vertical="center" wrapText="1"/>
      <protection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2" fontId="6" fillId="0" borderId="96" xfId="0" applyNumberFormat="1" applyFont="1" applyFill="1" applyBorder="1" applyAlignment="1">
      <alignment horizontal="center"/>
    </xf>
    <xf numFmtId="2" fontId="6" fillId="0" borderId="157" xfId="0" applyNumberFormat="1" applyFont="1" applyFill="1" applyBorder="1" applyAlignment="1">
      <alignment horizontal="center"/>
    </xf>
    <xf numFmtId="2" fontId="6" fillId="0" borderId="95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172" xfId="0" applyNumberFormat="1" applyFont="1" applyBorder="1" applyAlignment="1">
      <alignment horizontal="center"/>
    </xf>
    <xf numFmtId="2" fontId="6" fillId="0" borderId="101" xfId="0" applyNumberFormat="1" applyFont="1" applyBorder="1" applyAlignment="1">
      <alignment horizontal="center"/>
    </xf>
    <xf numFmtId="2" fontId="6" fillId="0" borderId="173" xfId="0" applyNumberFormat="1" applyFont="1" applyBorder="1" applyAlignment="1">
      <alignment horizontal="center"/>
    </xf>
    <xf numFmtId="2" fontId="6" fillId="0" borderId="89" xfId="0" applyNumberFormat="1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2" fontId="12" fillId="0" borderId="38" xfId="0" applyNumberFormat="1" applyFont="1" applyFill="1" applyBorder="1" applyAlignment="1">
      <alignment/>
    </xf>
    <xf numFmtId="2" fontId="12" fillId="0" borderId="17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13" xfId="0" applyFont="1" applyBorder="1" applyAlignment="1">
      <alignment vertical="center"/>
    </xf>
    <xf numFmtId="0" fontId="15" fillId="0" borderId="16" xfId="0" applyFont="1" applyFill="1" applyBorder="1" applyAlignment="1">
      <alignment horizontal="justify" vertical="center"/>
    </xf>
    <xf numFmtId="2" fontId="6" fillId="0" borderId="175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/>
    </xf>
    <xf numFmtId="0" fontId="17" fillId="0" borderId="51" xfId="68" applyNumberFormat="1" applyFont="1" applyFill="1" applyBorder="1" applyAlignment="1" applyProtection="1">
      <alignment horizontal="center"/>
      <protection/>
    </xf>
    <xf numFmtId="2" fontId="17" fillId="0" borderId="48" xfId="68" applyNumberFormat="1" applyFont="1" applyFill="1" applyBorder="1" applyAlignment="1" applyProtection="1">
      <alignment horizontal="center"/>
      <protection/>
    </xf>
    <xf numFmtId="181" fontId="6" fillId="0" borderId="48" xfId="0" applyNumberFormat="1" applyFont="1" applyFill="1" applyBorder="1" applyAlignment="1">
      <alignment horizontal="center"/>
    </xf>
    <xf numFmtId="181" fontId="6" fillId="0" borderId="49" xfId="0" applyNumberFormat="1" applyFont="1" applyFill="1" applyBorder="1" applyAlignment="1">
      <alignment horizontal="center"/>
    </xf>
    <xf numFmtId="2" fontId="6" fillId="0" borderId="74" xfId="68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>
      <alignment horizontal="right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wrapText="1"/>
    </xf>
    <xf numFmtId="0" fontId="6" fillId="0" borderId="176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left" vertical="center" wrapText="1"/>
    </xf>
    <xf numFmtId="2" fontId="15" fillId="0" borderId="93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24" borderId="25" xfId="0" applyNumberFormat="1" applyFont="1" applyFill="1" applyBorder="1" applyAlignment="1">
      <alignment horizontal="center" vertical="center" wrapText="1"/>
    </xf>
    <xf numFmtId="0" fontId="6" fillId="0" borderId="16" xfId="59" applyFont="1" applyFill="1" applyBorder="1" applyAlignment="1">
      <alignment wrapText="1"/>
      <protection/>
    </xf>
    <xf numFmtId="0" fontId="6" fillId="0" borderId="16" xfId="0" applyFont="1" applyBorder="1" applyAlignment="1">
      <alignment horizontal="center" vertical="distributed"/>
    </xf>
    <xf numFmtId="2" fontId="6" fillId="0" borderId="24" xfId="0" applyNumberFormat="1" applyFont="1" applyFill="1" applyBorder="1" applyAlignment="1">
      <alignment horizontal="center" vertical="distributed"/>
    </xf>
    <xf numFmtId="2" fontId="6" fillId="0" borderId="20" xfId="0" applyNumberFormat="1" applyFont="1" applyBorder="1" applyAlignment="1">
      <alignment horizontal="center" vertical="distributed"/>
    </xf>
    <xf numFmtId="2" fontId="6" fillId="0" borderId="16" xfId="0" applyNumberFormat="1" applyFont="1" applyBorder="1" applyAlignment="1">
      <alignment horizontal="center" vertical="distributed"/>
    </xf>
    <xf numFmtId="0" fontId="6" fillId="0" borderId="16" xfId="59" applyFont="1" applyFill="1" applyBorder="1" applyAlignment="1">
      <alignment horizontal="right" wrapText="1"/>
      <protection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justify"/>
    </xf>
    <xf numFmtId="0" fontId="21" fillId="0" borderId="48" xfId="65" applyFont="1" applyFill="1" applyBorder="1" applyAlignment="1">
      <alignment horizontal="center" vertical="center"/>
      <protection/>
    </xf>
    <xf numFmtId="2" fontId="21" fillId="0" borderId="48" xfId="65" applyNumberFormat="1" applyFont="1" applyFill="1" applyBorder="1" applyAlignment="1">
      <alignment horizontal="center" vertical="center"/>
      <protection/>
    </xf>
    <xf numFmtId="0" fontId="21" fillId="0" borderId="48" xfId="69" applyFont="1" applyFill="1" applyBorder="1" applyAlignment="1">
      <alignment horizontal="right" vertical="center" wrapText="1"/>
      <protection/>
    </xf>
    <xf numFmtId="2" fontId="21" fillId="0" borderId="48" xfId="69" applyNumberFormat="1" applyFont="1" applyFill="1" applyBorder="1" applyAlignment="1">
      <alignment horizontal="center"/>
      <protection/>
    </xf>
    <xf numFmtId="0" fontId="21" fillId="0" borderId="48" xfId="65" applyFont="1" applyFill="1" applyBorder="1" applyAlignment="1">
      <alignment horizontal="center"/>
      <protection/>
    </xf>
    <xf numFmtId="4" fontId="6" fillId="0" borderId="48" xfId="0" applyNumberFormat="1" applyFont="1" applyFill="1" applyBorder="1" applyAlignment="1">
      <alignment horizontal="center" vertical="center"/>
    </xf>
    <xf numFmtId="0" fontId="17" fillId="24" borderId="48" xfId="0" applyFont="1" applyFill="1" applyBorder="1" applyAlignment="1">
      <alignment horizontal="left" vertical="center" wrapText="1"/>
    </xf>
    <xf numFmtId="0" fontId="6" fillId="0" borderId="48" xfId="69" applyFont="1" applyFill="1" applyBorder="1" applyAlignment="1">
      <alignment horizontal="center" vertical="center" wrapText="1"/>
      <protection/>
    </xf>
    <xf numFmtId="2" fontId="6" fillId="0" borderId="48" xfId="69" applyNumberFormat="1" applyFont="1" applyFill="1" applyBorder="1" applyAlignment="1">
      <alignment horizontal="center" vertical="center" wrapText="1"/>
      <protection/>
    </xf>
    <xf numFmtId="0" fontId="17" fillId="24" borderId="48" xfId="0" applyFont="1" applyFill="1" applyBorder="1" applyAlignment="1">
      <alignment horizontal="right"/>
    </xf>
    <xf numFmtId="0" fontId="6" fillId="0" borderId="48" xfId="69" applyFont="1" applyFill="1" applyBorder="1" applyAlignment="1">
      <alignment horizontal="center"/>
      <protection/>
    </xf>
    <xf numFmtId="2" fontId="6" fillId="0" borderId="48" xfId="69" applyNumberFormat="1" applyFont="1" applyFill="1" applyBorder="1" applyAlignment="1">
      <alignment horizontal="center"/>
      <protection/>
    </xf>
    <xf numFmtId="0" fontId="6" fillId="0" borderId="113" xfId="0" applyFont="1" applyFill="1" applyBorder="1" applyAlignment="1">
      <alignment horizontal="right"/>
    </xf>
    <xf numFmtId="0" fontId="6" fillId="0" borderId="131" xfId="0" applyFont="1" applyFill="1" applyBorder="1" applyAlignment="1">
      <alignment horizontal="center" vertical="center" wrapText="1"/>
    </xf>
    <xf numFmtId="0" fontId="21" fillId="0" borderId="143" xfId="65" applyFont="1" applyFill="1" applyBorder="1" applyAlignment="1">
      <alignment horizontal="center" vertical="center"/>
      <protection/>
    </xf>
    <xf numFmtId="2" fontId="21" fillId="0" borderId="48" xfId="69" applyNumberFormat="1" applyFont="1" applyFill="1" applyBorder="1" applyAlignment="1">
      <alignment horizontal="center" vertical="center"/>
      <protection/>
    </xf>
    <xf numFmtId="0" fontId="21" fillId="0" borderId="99" xfId="69" applyFont="1" applyFill="1" applyBorder="1" applyAlignment="1">
      <alignment horizontal="right" vertical="center" wrapText="1"/>
      <protection/>
    </xf>
    <xf numFmtId="0" fontId="21" fillId="0" borderId="100" xfId="65" applyFont="1" applyFill="1" applyBorder="1" applyAlignment="1">
      <alignment horizontal="center"/>
      <protection/>
    </xf>
    <xf numFmtId="0" fontId="15" fillId="0" borderId="48" xfId="0" applyFont="1" applyFill="1" applyBorder="1" applyAlignment="1">
      <alignment horizontal="left" vertical="center" wrapText="1"/>
    </xf>
    <xf numFmtId="181" fontId="6" fillId="0" borderId="51" xfId="0" applyNumberFormat="1" applyFont="1" applyFill="1" applyBorder="1" applyAlignment="1">
      <alignment horizontal="center"/>
    </xf>
    <xf numFmtId="2" fontId="6" fillId="0" borderId="83" xfId="0" applyNumberFormat="1" applyFont="1" applyFill="1" applyBorder="1" applyAlignment="1">
      <alignment horizontal="center" vertical="center"/>
    </xf>
    <xf numFmtId="2" fontId="6" fillId="0" borderId="84" xfId="0" applyNumberFormat="1" applyFont="1" applyFill="1" applyBorder="1" applyAlignment="1">
      <alignment horizontal="center" vertical="center"/>
    </xf>
    <xf numFmtId="2" fontId="6" fillId="0" borderId="95" xfId="0" applyNumberFormat="1" applyFont="1" applyFill="1" applyBorder="1" applyAlignment="1">
      <alignment horizontal="center" vertical="center"/>
    </xf>
    <xf numFmtId="2" fontId="6" fillId="0" borderId="177" xfId="68" applyNumberFormat="1" applyFont="1" applyFill="1" applyBorder="1" applyAlignment="1" applyProtection="1">
      <alignment horizontal="center" vertical="center" wrapText="1"/>
      <protection/>
    </xf>
    <xf numFmtId="2" fontId="6" fillId="0" borderId="177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24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43" fontId="6" fillId="0" borderId="17" xfId="42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2" fontId="6" fillId="0" borderId="109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6" fillId="0" borderId="178" xfId="0" applyFont="1" applyFill="1" applyBorder="1" applyAlignment="1">
      <alignment vertical="center" wrapText="1"/>
    </xf>
    <xf numFmtId="2" fontId="6" fillId="0" borderId="179" xfId="0" applyNumberFormat="1" applyFont="1" applyFill="1" applyBorder="1" applyAlignment="1">
      <alignment horizontal="center" vertical="center" wrapText="1"/>
    </xf>
    <xf numFmtId="2" fontId="6" fillId="0" borderId="180" xfId="0" applyNumberFormat="1" applyFont="1" applyFill="1" applyBorder="1" applyAlignment="1">
      <alignment horizontal="center" vertical="center" wrapText="1"/>
    </xf>
    <xf numFmtId="2" fontId="6" fillId="0" borderId="181" xfId="0" applyNumberFormat="1" applyFont="1" applyFill="1" applyBorder="1" applyAlignment="1">
      <alignment horizontal="center" vertical="center" wrapText="1"/>
    </xf>
    <xf numFmtId="2" fontId="6" fillId="0" borderId="182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2" fontId="6" fillId="0" borderId="165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2" fontId="12" fillId="0" borderId="183" xfId="0" applyNumberFormat="1" applyFont="1" applyFill="1" applyBorder="1" applyAlignment="1">
      <alignment horizontal="center" vertical="center" wrapText="1"/>
    </xf>
    <xf numFmtId="2" fontId="6" fillId="0" borderId="184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2" fontId="6" fillId="25" borderId="155" xfId="0" applyNumberFormat="1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vertical="center" wrapText="1"/>
    </xf>
    <xf numFmtId="0" fontId="6" fillId="0" borderId="186" xfId="0" applyFont="1" applyFill="1" applyBorder="1" applyAlignment="1">
      <alignment vertical="center" wrapText="1"/>
    </xf>
    <xf numFmtId="2" fontId="6" fillId="0" borderId="187" xfId="0" applyNumberFormat="1" applyFont="1" applyFill="1" applyBorder="1" applyAlignment="1">
      <alignment horizontal="center" vertical="center" wrapText="1"/>
    </xf>
    <xf numFmtId="2" fontId="12" fillId="0" borderId="77" xfId="0" applyNumberFormat="1" applyFont="1" applyFill="1" applyBorder="1" applyAlignment="1">
      <alignment horizontal="center" vertical="center" wrapText="1"/>
    </xf>
    <xf numFmtId="2" fontId="12" fillId="0" borderId="188" xfId="0" applyNumberFormat="1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2" fontId="6" fillId="0" borderId="18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right" vertical="top"/>
      <protection/>
    </xf>
    <xf numFmtId="2" fontId="6" fillId="0" borderId="190" xfId="0" applyNumberFormat="1" applyFont="1" applyFill="1" applyBorder="1" applyAlignment="1">
      <alignment horizontal="center"/>
    </xf>
    <xf numFmtId="2" fontId="6" fillId="0" borderId="190" xfId="0" applyNumberFormat="1" applyFont="1" applyFill="1" applyBorder="1" applyAlignment="1">
      <alignment horizontal="center" vertical="center"/>
    </xf>
    <xf numFmtId="0" fontId="6" fillId="0" borderId="191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left" vertical="center" wrapText="1"/>
    </xf>
    <xf numFmtId="2" fontId="6" fillId="0" borderId="19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 wrapText="1"/>
    </xf>
    <xf numFmtId="2" fontId="6" fillId="0" borderId="131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6" fillId="0" borderId="76" xfId="0" applyNumberFormat="1" applyFont="1" applyFill="1" applyBorder="1" applyAlignment="1">
      <alignment horizontal="center"/>
    </xf>
    <xf numFmtId="0" fontId="6" fillId="0" borderId="16" xfId="64" applyFont="1" applyBorder="1" applyAlignment="1">
      <alignment horizontal="center" vertical="center"/>
      <protection/>
    </xf>
    <xf numFmtId="0" fontId="6" fillId="0" borderId="16" xfId="75" applyFont="1" applyFill="1" applyBorder="1" applyAlignment="1">
      <alignment vertical="center" wrapText="1"/>
      <protection/>
    </xf>
    <xf numFmtId="174" fontId="6" fillId="24" borderId="16" xfId="75" applyNumberFormat="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left" vertical="center" wrapText="1"/>
    </xf>
    <xf numFmtId="2" fontId="20" fillId="0" borderId="40" xfId="0" applyNumberFormat="1" applyFont="1" applyFill="1" applyBorder="1" applyAlignment="1">
      <alignment horizontal="center" vertical="center" wrapText="1"/>
    </xf>
    <xf numFmtId="180" fontId="6" fillId="0" borderId="52" xfId="0" applyNumberFormat="1" applyFont="1" applyFill="1" applyBorder="1" applyAlignment="1">
      <alignment horizontal="center" vertical="center" wrapText="1"/>
    </xf>
    <xf numFmtId="2" fontId="6" fillId="0" borderId="48" xfId="63" applyNumberFormat="1" applyFont="1" applyFill="1" applyBorder="1" applyAlignment="1">
      <alignment horizontal="center" vertical="center" wrapText="1"/>
      <protection/>
    </xf>
    <xf numFmtId="180" fontId="6" fillId="0" borderId="48" xfId="63" applyNumberFormat="1" applyFont="1" applyFill="1" applyBorder="1" applyAlignment="1">
      <alignment horizontal="center" vertical="center" wrapText="1"/>
      <protection/>
    </xf>
    <xf numFmtId="180" fontId="6" fillId="0" borderId="138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95" xfId="0" applyNumberFormat="1" applyFont="1" applyFill="1" applyBorder="1" applyAlignment="1">
      <alignment horizontal="center" vertical="center" wrapText="1"/>
    </xf>
    <xf numFmtId="2" fontId="6" fillId="25" borderId="30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 wrapText="1"/>
    </xf>
    <xf numFmtId="2" fontId="6" fillId="0" borderId="154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6" fillId="0" borderId="48" xfId="63" applyNumberFormat="1" applyFont="1" applyFill="1" applyBorder="1" applyAlignment="1" applyProtection="1">
      <alignment horizontal="center" vertical="center"/>
      <protection locked="0"/>
    </xf>
    <xf numFmtId="0" fontId="0" fillId="0" borderId="160" xfId="0" applyBorder="1" applyAlignment="1">
      <alignment horizontal="right"/>
    </xf>
    <xf numFmtId="0" fontId="0" fillId="0" borderId="85" xfId="0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1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right" vertical="center" wrapText="1"/>
    </xf>
    <xf numFmtId="0" fontId="6" fillId="0" borderId="19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2" fontId="21" fillId="0" borderId="34" xfId="0" applyNumberFormat="1" applyFont="1" applyBorder="1" applyAlignment="1">
      <alignment horizontal="center" vertical="center"/>
    </xf>
    <xf numFmtId="0" fontId="7" fillId="0" borderId="58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26" fillId="0" borderId="0" xfId="59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26" fillId="0" borderId="0" xfId="0" applyFont="1" applyFill="1" applyBorder="1" applyAlignment="1">
      <alignment horizontal="left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23" fillId="0" borderId="0" xfId="75" applyFont="1" applyFill="1" applyBorder="1" applyAlignment="1">
      <alignment horizontal="right" vertical="center"/>
      <protection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1" fillId="0" borderId="85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" xfId="58"/>
    <cellStyle name="Normal 2" xfId="59"/>
    <cellStyle name="Normal 2 2 2" xfId="60"/>
    <cellStyle name="Normal 2 4" xfId="61"/>
    <cellStyle name="Normal 4" xfId="62"/>
    <cellStyle name="Normal 5" xfId="63"/>
    <cellStyle name="Normal_9908m" xfId="64"/>
    <cellStyle name="Normal_Celtniecibas tames - Bernudarzi" xfId="65"/>
    <cellStyle name="Normal_demontāža" xfId="66"/>
    <cellStyle name="Normal_Gertrudes_Buvlaukums_1" xfId="67"/>
    <cellStyle name="Normal_Sheet1" xfId="68"/>
    <cellStyle name="Normal_Sheet10" xfId="69"/>
    <cellStyle name="Note" xfId="70"/>
    <cellStyle name="Output" xfId="71"/>
    <cellStyle name="Parastais 2" xfId="72"/>
    <cellStyle name="Parastais_adztame2" xfId="73"/>
    <cellStyle name="Percent" xfId="74"/>
    <cellStyle name="Style 1" xfId="75"/>
    <cellStyle name="Title" xfId="76"/>
    <cellStyle name="Total" xfId="77"/>
    <cellStyle name="Warning Text" xfId="78"/>
    <cellStyle name="Стиль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109</xdr:row>
      <xdr:rowOff>0</xdr:rowOff>
    </xdr:from>
    <xdr:to>
      <xdr:col>1</xdr:col>
      <xdr:colOff>2066925</xdr:colOff>
      <xdr:row>109</xdr:row>
      <xdr:rowOff>266700</xdr:rowOff>
    </xdr:to>
    <xdr:sp fLocksText="0">
      <xdr:nvSpPr>
        <xdr:cNvPr id="1" name="TextBox 13"/>
        <xdr:cNvSpPr txBox="1">
          <a:spLocks noChangeArrowheads="1"/>
        </xdr:cNvSpPr>
      </xdr:nvSpPr>
      <xdr:spPr>
        <a:xfrm>
          <a:off x="221932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1866900</xdr:colOff>
      <xdr:row>109</xdr:row>
      <xdr:rowOff>0</xdr:rowOff>
    </xdr:from>
    <xdr:to>
      <xdr:col>1</xdr:col>
      <xdr:colOff>2076450</xdr:colOff>
      <xdr:row>109</xdr:row>
      <xdr:rowOff>266700</xdr:rowOff>
    </xdr:to>
    <xdr:sp fLocksText="0">
      <xdr:nvSpPr>
        <xdr:cNvPr id="2" name="TextBox 14"/>
        <xdr:cNvSpPr txBox="1">
          <a:spLocks noChangeArrowheads="1"/>
        </xdr:cNvSpPr>
      </xdr:nvSpPr>
      <xdr:spPr>
        <a:xfrm>
          <a:off x="223837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1866900</xdr:colOff>
      <xdr:row>109</xdr:row>
      <xdr:rowOff>0</xdr:rowOff>
    </xdr:from>
    <xdr:to>
      <xdr:col>1</xdr:col>
      <xdr:colOff>2076450</xdr:colOff>
      <xdr:row>109</xdr:row>
      <xdr:rowOff>266700</xdr:rowOff>
    </xdr:to>
    <xdr:sp fLocksText="0">
      <xdr:nvSpPr>
        <xdr:cNvPr id="3" name="TextBox 15"/>
        <xdr:cNvSpPr txBox="1">
          <a:spLocks noChangeArrowheads="1"/>
        </xdr:cNvSpPr>
      </xdr:nvSpPr>
      <xdr:spPr>
        <a:xfrm>
          <a:off x="223837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1847850</xdr:colOff>
      <xdr:row>109</xdr:row>
      <xdr:rowOff>0</xdr:rowOff>
    </xdr:from>
    <xdr:to>
      <xdr:col>1</xdr:col>
      <xdr:colOff>2066925</xdr:colOff>
      <xdr:row>109</xdr:row>
      <xdr:rowOff>266700</xdr:rowOff>
    </xdr:to>
    <xdr:sp fLocksText="0">
      <xdr:nvSpPr>
        <xdr:cNvPr id="4" name="TextBox 16"/>
        <xdr:cNvSpPr txBox="1">
          <a:spLocks noChangeArrowheads="1"/>
        </xdr:cNvSpPr>
      </xdr:nvSpPr>
      <xdr:spPr>
        <a:xfrm>
          <a:off x="221932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1866900</xdr:colOff>
      <xdr:row>109</xdr:row>
      <xdr:rowOff>0</xdr:rowOff>
    </xdr:from>
    <xdr:to>
      <xdr:col>1</xdr:col>
      <xdr:colOff>2076450</xdr:colOff>
      <xdr:row>109</xdr:row>
      <xdr:rowOff>266700</xdr:rowOff>
    </xdr:to>
    <xdr:sp fLocksText="0">
      <xdr:nvSpPr>
        <xdr:cNvPr id="5" name="TextBox 17"/>
        <xdr:cNvSpPr txBox="1">
          <a:spLocks noChangeArrowheads="1"/>
        </xdr:cNvSpPr>
      </xdr:nvSpPr>
      <xdr:spPr>
        <a:xfrm>
          <a:off x="223837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1866900</xdr:colOff>
      <xdr:row>109</xdr:row>
      <xdr:rowOff>0</xdr:rowOff>
    </xdr:from>
    <xdr:to>
      <xdr:col>1</xdr:col>
      <xdr:colOff>2076450</xdr:colOff>
      <xdr:row>109</xdr:row>
      <xdr:rowOff>266700</xdr:rowOff>
    </xdr:to>
    <xdr:sp fLocksText="0">
      <xdr:nvSpPr>
        <xdr:cNvPr id="6" name="TextBox 18"/>
        <xdr:cNvSpPr txBox="1">
          <a:spLocks noChangeArrowheads="1"/>
        </xdr:cNvSpPr>
      </xdr:nvSpPr>
      <xdr:spPr>
        <a:xfrm>
          <a:off x="2238375" y="233743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7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8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9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7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9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0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1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2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3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4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5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6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7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8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29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0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1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2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3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5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6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7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8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39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0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1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3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4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5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6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7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8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49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0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1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2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3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4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5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6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7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59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0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1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2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3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4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5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6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7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8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69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70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71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72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3" name="Text Box 22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4" name="Text Box 23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5" name="Text Box 24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6" name="Text Box 25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7" name="Text Box 26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8" name="Text Box 27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79" name="Text Box 28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0" name="Text Box 29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1" name="Text Box 14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2" name="Text Box 15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3" name="Text Box 16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4" name="Text Box 17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5" name="Text Box 18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6" name="Text Box 19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7" name="Text Box 20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8" name="Text Box 21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89" name="Text Box 14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0" name="Text Box 15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1" name="Text Box 16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2" name="Text Box 17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3" name="Text Box 18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4" name="Text Box 19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5" name="Text Box 20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52400"/>
    <xdr:sp fLocksText="0">
      <xdr:nvSpPr>
        <xdr:cNvPr id="96" name="Text Box 21"/>
        <xdr:cNvSpPr txBox="1">
          <a:spLocks noChangeArrowheads="1"/>
        </xdr:cNvSpPr>
      </xdr:nvSpPr>
      <xdr:spPr>
        <a:xfrm>
          <a:off x="1200150" y="1221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97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98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99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0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1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2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3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4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5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6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7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8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09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0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1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2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3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4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5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6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7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8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19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0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1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2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3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4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5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6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7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8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29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0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1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2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3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4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5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6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7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8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39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0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1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2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3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4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5" name="Text Box 22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6" name="Text Box 23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7" name="Text Box 2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8" name="Text Box 2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49" name="Text Box 2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0" name="Text Box 2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1" name="Text Box 2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2" name="Text Box 2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3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4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5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6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7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8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59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0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1" name="Text Box 14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2" name="Text Box 15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3" name="Text Box 16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4" name="Text Box 17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5" name="Text Box 18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6" name="Text Box 19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7" name="Text Box 20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61925"/>
    <xdr:sp fLocksText="0">
      <xdr:nvSpPr>
        <xdr:cNvPr id="168" name="Text Box 21"/>
        <xdr:cNvSpPr txBox="1">
          <a:spLocks noChangeArrowheads="1"/>
        </xdr:cNvSpPr>
      </xdr:nvSpPr>
      <xdr:spPr>
        <a:xfrm>
          <a:off x="1200150" y="12211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69" name="Text Box 22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0" name="Text Box 23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1" name="Text Box 24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2" name="Text Box 25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3" name="Text Box 26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4" name="Text Box 27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5" name="Text Box 28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6" name="Text Box 29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7" name="Text Box 14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8" name="Text Box 15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79" name="Text Box 16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0" name="Text Box 17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1" name="Text Box 18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2" name="Text Box 19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3" name="Text Box 20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4" name="Text Box 21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5" name="Text Box 14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6" name="Text Box 15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7" name="Text Box 16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8" name="Text Box 17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89" name="Text Box 18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90" name="Text Box 19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91" name="Text Box 20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57</xdr:row>
      <xdr:rowOff>0</xdr:rowOff>
    </xdr:from>
    <xdr:ext cx="76200" cy="171450"/>
    <xdr:sp fLocksText="0">
      <xdr:nvSpPr>
        <xdr:cNvPr id="192" name="Text Box 21"/>
        <xdr:cNvSpPr txBox="1">
          <a:spLocks noChangeArrowheads="1"/>
        </xdr:cNvSpPr>
      </xdr:nvSpPr>
      <xdr:spPr>
        <a:xfrm>
          <a:off x="1200150" y="12211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38</xdr:row>
      <xdr:rowOff>0</xdr:rowOff>
    </xdr:from>
    <xdr:to>
      <xdr:col>1</xdr:col>
      <xdr:colOff>2066925</xdr:colOff>
      <xdr:row>38</xdr:row>
      <xdr:rowOff>266700</xdr:rowOff>
    </xdr:to>
    <xdr:sp fLocksText="0">
      <xdr:nvSpPr>
        <xdr:cNvPr id="1" name="TextBox 13"/>
        <xdr:cNvSpPr txBox="1">
          <a:spLocks noChangeArrowheads="1"/>
        </xdr:cNvSpPr>
      </xdr:nvSpPr>
      <xdr:spPr>
        <a:xfrm>
          <a:off x="2219325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38</xdr:row>
      <xdr:rowOff>0</xdr:rowOff>
    </xdr:from>
    <xdr:to>
      <xdr:col>1</xdr:col>
      <xdr:colOff>2076450</xdr:colOff>
      <xdr:row>38</xdr:row>
      <xdr:rowOff>266700</xdr:rowOff>
    </xdr:to>
    <xdr:sp fLocksText="0">
      <xdr:nvSpPr>
        <xdr:cNvPr id="2" name="TextBox 14"/>
        <xdr:cNvSpPr txBox="1">
          <a:spLocks noChangeArrowheads="1"/>
        </xdr:cNvSpPr>
      </xdr:nvSpPr>
      <xdr:spPr>
        <a:xfrm>
          <a:off x="2228850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38</xdr:row>
      <xdr:rowOff>0</xdr:rowOff>
    </xdr:from>
    <xdr:to>
      <xdr:col>1</xdr:col>
      <xdr:colOff>2076450</xdr:colOff>
      <xdr:row>38</xdr:row>
      <xdr:rowOff>266700</xdr:rowOff>
    </xdr:to>
    <xdr:sp fLocksText="0">
      <xdr:nvSpPr>
        <xdr:cNvPr id="3" name="TextBox 15"/>
        <xdr:cNvSpPr txBox="1">
          <a:spLocks noChangeArrowheads="1"/>
        </xdr:cNvSpPr>
      </xdr:nvSpPr>
      <xdr:spPr>
        <a:xfrm>
          <a:off x="2228850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1847850</xdr:colOff>
      <xdr:row>38</xdr:row>
      <xdr:rowOff>0</xdr:rowOff>
    </xdr:from>
    <xdr:to>
      <xdr:col>1</xdr:col>
      <xdr:colOff>2066925</xdr:colOff>
      <xdr:row>38</xdr:row>
      <xdr:rowOff>266700</xdr:rowOff>
    </xdr:to>
    <xdr:sp fLocksText="0">
      <xdr:nvSpPr>
        <xdr:cNvPr id="4" name="TextBox 16"/>
        <xdr:cNvSpPr txBox="1">
          <a:spLocks noChangeArrowheads="1"/>
        </xdr:cNvSpPr>
      </xdr:nvSpPr>
      <xdr:spPr>
        <a:xfrm>
          <a:off x="2219325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38</xdr:row>
      <xdr:rowOff>0</xdr:rowOff>
    </xdr:from>
    <xdr:to>
      <xdr:col>1</xdr:col>
      <xdr:colOff>2076450</xdr:colOff>
      <xdr:row>38</xdr:row>
      <xdr:rowOff>266700</xdr:rowOff>
    </xdr:to>
    <xdr:sp fLocksText="0">
      <xdr:nvSpPr>
        <xdr:cNvPr id="5" name="TextBox 17"/>
        <xdr:cNvSpPr txBox="1">
          <a:spLocks noChangeArrowheads="1"/>
        </xdr:cNvSpPr>
      </xdr:nvSpPr>
      <xdr:spPr>
        <a:xfrm>
          <a:off x="2228850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38</xdr:row>
      <xdr:rowOff>0</xdr:rowOff>
    </xdr:from>
    <xdr:to>
      <xdr:col>1</xdr:col>
      <xdr:colOff>2076450</xdr:colOff>
      <xdr:row>38</xdr:row>
      <xdr:rowOff>266700</xdr:rowOff>
    </xdr:to>
    <xdr:sp fLocksText="0">
      <xdr:nvSpPr>
        <xdr:cNvPr id="6" name="TextBox 18"/>
        <xdr:cNvSpPr txBox="1">
          <a:spLocks noChangeArrowheads="1"/>
        </xdr:cNvSpPr>
      </xdr:nvSpPr>
      <xdr:spPr>
        <a:xfrm>
          <a:off x="2228850" y="88296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" name="Text Box 22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" name="Text Box 23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" name="Text Box 2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" name="Text Box 2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" name="Text Box 2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" name="Text Box 2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7" name="Text Box 2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8" name="Text Box 2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9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0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1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2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3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4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5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6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7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19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0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1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2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3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4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5" name="Text Box 22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6" name="Text Box 23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7" name="Text Box 2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8" name="Text Box 2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29" name="Text Box 2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0" name="Text Box 2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1" name="Text Box 2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2" name="Text Box 2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3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5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6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7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8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39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0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1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3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4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5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6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7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8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49" name="Text Box 22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0" name="Text Box 23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1" name="Text Box 2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2" name="Text Box 2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3" name="Text Box 2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4" name="Text Box 2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5" name="Text Box 2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6" name="Text Box 2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7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59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0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1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2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3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4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5" name="Text Box 14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6" name="Text Box 15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7" name="Text Box 16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8" name="Text Box 17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69" name="Text Box 18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70" name="Text Box 19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71" name="Text Box 20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61925"/>
    <xdr:sp fLocksText="0">
      <xdr:nvSpPr>
        <xdr:cNvPr id="72" name="Text Box 21"/>
        <xdr:cNvSpPr txBox="1">
          <a:spLocks noChangeArrowheads="1"/>
        </xdr:cNvSpPr>
      </xdr:nvSpPr>
      <xdr:spPr>
        <a:xfrm>
          <a:off x="1200150" y="8505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3" name="Text Box 22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4" name="Text Box 23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5" name="Text Box 24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6" name="Text Box 25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7" name="Text Box 26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8" name="Text Box 27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79" name="Text Box 28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0" name="Text Box 29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1" name="Text Box 14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2" name="Text Box 15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3" name="Text Box 16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4" name="Text Box 17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5" name="Text Box 18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6" name="Text Box 19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7" name="Text Box 20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8" name="Text Box 21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89" name="Text Box 14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0" name="Text Box 15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1" name="Text Box 16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2" name="Text Box 17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3" name="Text Box 18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4" name="Text Box 19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5" name="Text Box 20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36</xdr:row>
      <xdr:rowOff>0</xdr:rowOff>
    </xdr:from>
    <xdr:ext cx="76200" cy="171450"/>
    <xdr:sp fLocksText="0">
      <xdr:nvSpPr>
        <xdr:cNvPr id="96" name="Text Box 21"/>
        <xdr:cNvSpPr txBox="1">
          <a:spLocks noChangeArrowheads="1"/>
        </xdr:cNvSpPr>
      </xdr:nvSpPr>
      <xdr:spPr>
        <a:xfrm>
          <a:off x="1200150" y="8505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4.875" style="107" customWidth="1"/>
    <col min="2" max="2" width="44.75390625" style="18" customWidth="1"/>
    <col min="3" max="3" width="5.00390625" style="18" customWidth="1"/>
    <col min="4" max="4" width="8.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10.12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74" t="s">
        <v>223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3" customFormat="1" ht="18" customHeight="1">
      <c r="A2" s="875" t="s">
        <v>80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</row>
    <row r="3" spans="1:15" s="3" customFormat="1" ht="12.75">
      <c r="A3" s="4"/>
      <c r="B3" s="526" t="s">
        <v>412</v>
      </c>
      <c r="H3" s="443"/>
      <c r="I3" s="443"/>
      <c r="J3" s="443"/>
      <c r="K3" s="443"/>
      <c r="L3" s="443"/>
      <c r="M3" s="443"/>
      <c r="O3" s="5"/>
    </row>
    <row r="4" spans="2:15" s="3" customFormat="1" ht="15.75" customHeight="1">
      <c r="B4" s="3" t="s">
        <v>413</v>
      </c>
      <c r="L4" s="6"/>
      <c r="M4" s="7"/>
      <c r="N4" s="8"/>
      <c r="O4" s="9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"/>
    </row>
    <row r="6" spans="1:15" s="912" customFormat="1" ht="14.25" customHeight="1">
      <c r="A6" s="908"/>
      <c r="B6" s="909" t="s">
        <v>447</v>
      </c>
      <c r="C6" s="909"/>
      <c r="D6" s="909"/>
      <c r="E6" s="909"/>
      <c r="F6" s="909"/>
      <c r="G6" s="909"/>
      <c r="H6" s="909"/>
      <c r="I6" s="909"/>
      <c r="J6" s="909"/>
      <c r="K6" s="909"/>
      <c r="L6" s="910" t="s">
        <v>421</v>
      </c>
      <c r="M6" s="910"/>
      <c r="N6" s="911"/>
      <c r="O6" s="911"/>
    </row>
    <row r="7" spans="1:17" s="3" customFormat="1" ht="14.25" customHeight="1">
      <c r="A7" s="4"/>
      <c r="B7" s="876" t="s">
        <v>420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422</v>
      </c>
      <c r="O7" s="13"/>
      <c r="Q7" s="14"/>
    </row>
    <row r="8" spans="1:15" ht="16.5" customHeight="1">
      <c r="A8" s="881" t="s">
        <v>0</v>
      </c>
      <c r="B8" s="15"/>
      <c r="C8" s="16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82"/>
      <c r="B9" s="19"/>
      <c r="C9" s="20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6.25" customHeight="1">
      <c r="A10" s="22"/>
      <c r="B10" s="23" t="s">
        <v>8</v>
      </c>
      <c r="C10" s="2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18.75" customHeight="1">
      <c r="A11" s="579" t="s">
        <v>26</v>
      </c>
      <c r="B11" s="580" t="s">
        <v>61</v>
      </c>
      <c r="C11" s="116"/>
      <c r="D11" s="117"/>
      <c r="E11" s="118"/>
      <c r="F11" s="118"/>
      <c r="G11" s="119"/>
      <c r="H11" s="118"/>
      <c r="I11" s="120"/>
      <c r="J11" s="121"/>
      <c r="K11" s="122"/>
      <c r="L11" s="118"/>
      <c r="M11" s="118"/>
      <c r="N11" s="120"/>
      <c r="O11" s="121"/>
    </row>
    <row r="12" spans="1:15" ht="13.5" customHeight="1">
      <c r="A12" s="220" t="s">
        <v>9</v>
      </c>
      <c r="B12" s="124" t="s">
        <v>81</v>
      </c>
      <c r="C12" s="125" t="s">
        <v>10</v>
      </c>
      <c r="D12" s="126">
        <v>130</v>
      </c>
      <c r="E12" s="126"/>
      <c r="F12" s="126"/>
      <c r="G12" s="126"/>
      <c r="H12" s="126"/>
      <c r="I12" s="127"/>
      <c r="J12" s="128"/>
      <c r="K12" s="129"/>
      <c r="L12" s="126"/>
      <c r="M12" s="126"/>
      <c r="N12" s="127"/>
      <c r="O12" s="130"/>
    </row>
    <row r="13" spans="1:16" ht="13.5" customHeight="1">
      <c r="A13" s="220"/>
      <c r="B13" s="72" t="s">
        <v>82</v>
      </c>
      <c r="C13" s="131" t="s">
        <v>83</v>
      </c>
      <c r="D13" s="581">
        <v>2.5</v>
      </c>
      <c r="E13" s="132"/>
      <c r="F13" s="133"/>
      <c r="G13" s="133"/>
      <c r="H13" s="133"/>
      <c r="I13" s="134"/>
      <c r="J13" s="128"/>
      <c r="K13" s="129"/>
      <c r="L13" s="126"/>
      <c r="M13" s="126"/>
      <c r="N13" s="127"/>
      <c r="O13" s="130"/>
      <c r="P13" s="30"/>
    </row>
    <row r="14" spans="1:16" ht="13.5" customHeight="1">
      <c r="A14" s="220"/>
      <c r="B14" s="72" t="s">
        <v>224</v>
      </c>
      <c r="C14" s="131" t="s">
        <v>225</v>
      </c>
      <c r="D14" s="581">
        <v>2</v>
      </c>
      <c r="E14" s="132"/>
      <c r="F14" s="133"/>
      <c r="G14" s="133"/>
      <c r="H14" s="133"/>
      <c r="I14" s="134"/>
      <c r="J14" s="128"/>
      <c r="K14" s="129"/>
      <c r="L14" s="126"/>
      <c r="M14" s="126"/>
      <c r="N14" s="127"/>
      <c r="O14" s="130"/>
      <c r="P14" s="30"/>
    </row>
    <row r="15" spans="1:15" ht="13.5" customHeight="1">
      <c r="A15" s="220" t="s">
        <v>15</v>
      </c>
      <c r="B15" s="135" t="s">
        <v>84</v>
      </c>
      <c r="C15" s="131" t="s">
        <v>54</v>
      </c>
      <c r="D15" s="581">
        <v>1</v>
      </c>
      <c r="E15" s="132"/>
      <c r="F15" s="133"/>
      <c r="G15" s="133"/>
      <c r="H15" s="133"/>
      <c r="I15" s="134"/>
      <c r="J15" s="128"/>
      <c r="K15" s="129"/>
      <c r="L15" s="126"/>
      <c r="M15" s="126"/>
      <c r="N15" s="127"/>
      <c r="O15" s="130"/>
    </row>
    <row r="16" spans="1:15" ht="13.5" customHeight="1">
      <c r="A16" s="220"/>
      <c r="B16" s="136" t="s">
        <v>85</v>
      </c>
      <c r="C16" s="137" t="s">
        <v>83</v>
      </c>
      <c r="D16" s="848">
        <f>+D13</f>
        <v>2.5</v>
      </c>
      <c r="E16" s="582"/>
      <c r="F16" s="583"/>
      <c r="G16" s="583"/>
      <c r="H16" s="583"/>
      <c r="I16" s="584"/>
      <c r="J16" s="128"/>
      <c r="K16" s="129"/>
      <c r="L16" s="126"/>
      <c r="M16" s="126"/>
      <c r="N16" s="127"/>
      <c r="O16" s="130"/>
    </row>
    <row r="17" spans="1:15" ht="13.5" customHeight="1">
      <c r="A17" s="220" t="s">
        <v>17</v>
      </c>
      <c r="B17" s="540" t="s">
        <v>201</v>
      </c>
      <c r="C17" s="541" t="s">
        <v>202</v>
      </c>
      <c r="D17" s="542">
        <v>4</v>
      </c>
      <c r="E17" s="37"/>
      <c r="F17" s="581"/>
      <c r="G17" s="37"/>
      <c r="H17" s="37"/>
      <c r="I17" s="37"/>
      <c r="J17" s="852"/>
      <c r="K17" s="853"/>
      <c r="L17" s="45"/>
      <c r="M17" s="45"/>
      <c r="N17" s="84"/>
      <c r="O17" s="854"/>
    </row>
    <row r="18" spans="1:15" ht="13.5" customHeight="1">
      <c r="A18" s="220" t="s">
        <v>76</v>
      </c>
      <c r="B18" s="139" t="s">
        <v>87</v>
      </c>
      <c r="C18" s="140" t="s">
        <v>86</v>
      </c>
      <c r="D18" s="849">
        <f>+D13</f>
        <v>2.5</v>
      </c>
      <c r="E18" s="351"/>
      <c r="F18" s="351"/>
      <c r="G18" s="351"/>
      <c r="H18" s="351"/>
      <c r="I18" s="351"/>
      <c r="J18" s="128"/>
      <c r="K18" s="129"/>
      <c r="L18" s="126"/>
      <c r="M18" s="126"/>
      <c r="N18" s="127"/>
      <c r="O18" s="130"/>
    </row>
    <row r="19" spans="1:15" ht="13.5" customHeight="1">
      <c r="A19" s="220" t="s">
        <v>88</v>
      </c>
      <c r="B19" s="139" t="s">
        <v>89</v>
      </c>
      <c r="C19" s="140" t="s">
        <v>86</v>
      </c>
      <c r="D19" s="850">
        <f>+D18</f>
        <v>2.5</v>
      </c>
      <c r="E19" s="138"/>
      <c r="F19" s="138"/>
      <c r="G19" s="138"/>
      <c r="H19" s="138"/>
      <c r="I19" s="138"/>
      <c r="J19" s="128"/>
      <c r="K19" s="129"/>
      <c r="L19" s="126"/>
      <c r="M19" s="126"/>
      <c r="N19" s="127"/>
      <c r="O19" s="130"/>
    </row>
    <row r="20" spans="1:15" ht="13.5" customHeight="1">
      <c r="A20" s="220" t="s">
        <v>90</v>
      </c>
      <c r="B20" s="139" t="s">
        <v>260</v>
      </c>
      <c r="C20" s="140" t="s">
        <v>86</v>
      </c>
      <c r="D20" s="850">
        <f>+D19</f>
        <v>2.5</v>
      </c>
      <c r="E20" s="138"/>
      <c r="F20" s="138"/>
      <c r="G20" s="138"/>
      <c r="H20" s="138"/>
      <c r="I20" s="138"/>
      <c r="J20" s="128"/>
      <c r="K20" s="129"/>
      <c r="L20" s="126"/>
      <c r="M20" s="126"/>
      <c r="N20" s="127"/>
      <c r="O20" s="130"/>
    </row>
    <row r="21" spans="1:15" ht="26.25" customHeight="1">
      <c r="A21" s="220" t="s">
        <v>91</v>
      </c>
      <c r="B21" s="139" t="s">
        <v>261</v>
      </c>
      <c r="C21" s="140" t="s">
        <v>92</v>
      </c>
      <c r="D21" s="858">
        <v>1</v>
      </c>
      <c r="E21" s="138"/>
      <c r="F21" s="138"/>
      <c r="G21" s="138"/>
      <c r="H21" s="138"/>
      <c r="I21" s="585"/>
      <c r="J21" s="128"/>
      <c r="K21" s="129"/>
      <c r="L21" s="126"/>
      <c r="M21" s="126"/>
      <c r="N21" s="127"/>
      <c r="O21" s="130"/>
    </row>
    <row r="22" spans="1:15" ht="13.5" customHeight="1">
      <c r="A22" s="220" t="s">
        <v>93</v>
      </c>
      <c r="B22" s="141" t="s">
        <v>226</v>
      </c>
      <c r="C22" s="140" t="s">
        <v>86</v>
      </c>
      <c r="D22" s="143">
        <f>+D16</f>
        <v>2.5</v>
      </c>
      <c r="E22" s="143"/>
      <c r="F22" s="143"/>
      <c r="G22" s="143"/>
      <c r="H22" s="143"/>
      <c r="I22" s="144"/>
      <c r="J22" s="128"/>
      <c r="K22" s="129"/>
      <c r="L22" s="126"/>
      <c r="M22" s="126"/>
      <c r="N22" s="127"/>
      <c r="O22" s="130"/>
    </row>
    <row r="23" spans="1:15" ht="13.5" customHeight="1">
      <c r="A23" s="220"/>
      <c r="B23" s="72" t="s">
        <v>227</v>
      </c>
      <c r="C23" s="131" t="s">
        <v>225</v>
      </c>
      <c r="D23" s="581">
        <v>2</v>
      </c>
      <c r="E23" s="132"/>
      <c r="F23" s="133"/>
      <c r="G23" s="133"/>
      <c r="H23" s="133"/>
      <c r="I23" s="134"/>
      <c r="J23" s="128"/>
      <c r="K23" s="129"/>
      <c r="L23" s="126"/>
      <c r="M23" s="126"/>
      <c r="N23" s="127"/>
      <c r="O23" s="130"/>
    </row>
    <row r="24" spans="1:15" ht="13.5" customHeight="1">
      <c r="A24" s="220" t="s">
        <v>94</v>
      </c>
      <c r="B24" s="141" t="s">
        <v>95</v>
      </c>
      <c r="C24" s="142" t="s">
        <v>14</v>
      </c>
      <c r="D24" s="143">
        <v>1</v>
      </c>
      <c r="E24" s="143"/>
      <c r="F24" s="143"/>
      <c r="G24" s="143"/>
      <c r="H24" s="143"/>
      <c r="I24" s="144"/>
      <c r="J24" s="128"/>
      <c r="K24" s="129"/>
      <c r="L24" s="126"/>
      <c r="M24" s="126"/>
      <c r="N24" s="127"/>
      <c r="O24" s="130"/>
    </row>
    <row r="25" spans="1:15" ht="13.5" customHeight="1">
      <c r="A25" s="220" t="s">
        <v>96</v>
      </c>
      <c r="B25" s="145" t="s">
        <v>228</v>
      </c>
      <c r="C25" s="146" t="s">
        <v>16</v>
      </c>
      <c r="D25" s="147">
        <v>1</v>
      </c>
      <c r="E25" s="126"/>
      <c r="F25" s="126"/>
      <c r="G25" s="126"/>
      <c r="H25" s="126"/>
      <c r="I25" s="127"/>
      <c r="J25" s="128"/>
      <c r="K25" s="129"/>
      <c r="L25" s="126"/>
      <c r="M25" s="126"/>
      <c r="N25" s="127"/>
      <c r="O25" s="130"/>
    </row>
    <row r="26" spans="1:16" ht="13.5" customHeight="1">
      <c r="A26" s="220" t="s">
        <v>193</v>
      </c>
      <c r="B26" s="586" t="s">
        <v>229</v>
      </c>
      <c r="C26" s="142" t="s">
        <v>54</v>
      </c>
      <c r="D26" s="143">
        <v>1</v>
      </c>
      <c r="E26" s="587"/>
      <c r="F26" s="413"/>
      <c r="G26" s="413"/>
      <c r="H26" s="413"/>
      <c r="I26" s="588"/>
      <c r="J26" s="128"/>
      <c r="K26" s="589"/>
      <c r="L26" s="413"/>
      <c r="M26" s="413"/>
      <c r="N26" s="127"/>
      <c r="O26" s="590"/>
      <c r="P26" s="108"/>
    </row>
    <row r="27" spans="1:16" ht="13.5" customHeight="1">
      <c r="A27" s="220" t="s">
        <v>194</v>
      </c>
      <c r="B27" s="591" t="s">
        <v>230</v>
      </c>
      <c r="C27" s="592" t="s">
        <v>83</v>
      </c>
      <c r="D27" s="851">
        <f>+D20</f>
        <v>2.5</v>
      </c>
      <c r="E27" s="593"/>
      <c r="F27" s="594"/>
      <c r="G27" s="594"/>
      <c r="H27" s="594"/>
      <c r="I27" s="595"/>
      <c r="J27" s="128"/>
      <c r="K27" s="596"/>
      <c r="L27" s="593"/>
      <c r="M27" s="593"/>
      <c r="N27" s="597"/>
      <c r="O27" s="598"/>
      <c r="P27" s="599"/>
    </row>
    <row r="28" spans="1:16" ht="13.5" customHeight="1">
      <c r="A28" s="220" t="s">
        <v>231</v>
      </c>
      <c r="B28" s="53" t="s">
        <v>232</v>
      </c>
      <c r="C28" s="43" t="s">
        <v>54</v>
      </c>
      <c r="D28" s="37">
        <v>1</v>
      </c>
      <c r="E28" s="34"/>
      <c r="F28" s="34"/>
      <c r="G28" s="34"/>
      <c r="H28" s="34"/>
      <c r="I28" s="36"/>
      <c r="J28" s="128"/>
      <c r="K28" s="42"/>
      <c r="L28" s="34"/>
      <c r="M28" s="34"/>
      <c r="N28" s="36"/>
      <c r="O28" s="62"/>
      <c r="P28" s="600"/>
    </row>
    <row r="29" spans="1:16" ht="13.5" customHeight="1">
      <c r="A29" s="220" t="s">
        <v>233</v>
      </c>
      <c r="B29" s="601" t="s">
        <v>234</v>
      </c>
      <c r="C29" s="602" t="s">
        <v>83</v>
      </c>
      <c r="D29" s="848">
        <f>+D27</f>
        <v>2.5</v>
      </c>
      <c r="E29" s="582"/>
      <c r="F29" s="583"/>
      <c r="G29" s="583"/>
      <c r="H29" s="583"/>
      <c r="I29" s="584"/>
      <c r="J29" s="128"/>
      <c r="K29" s="603"/>
      <c r="L29" s="582"/>
      <c r="M29" s="582"/>
      <c r="N29" s="604"/>
      <c r="O29" s="605"/>
      <c r="P29" s="599"/>
    </row>
    <row r="30" spans="1:16" ht="29.25" customHeight="1">
      <c r="A30" s="220" t="s">
        <v>235</v>
      </c>
      <c r="B30" s="607" t="s">
        <v>237</v>
      </c>
      <c r="C30" s="606" t="s">
        <v>12</v>
      </c>
      <c r="D30" s="855">
        <f>10*1.2</f>
        <v>12</v>
      </c>
      <c r="E30" s="143"/>
      <c r="F30" s="143"/>
      <c r="G30" s="143"/>
      <c r="H30" s="143"/>
      <c r="I30" s="144"/>
      <c r="J30" s="128"/>
      <c r="K30" s="129"/>
      <c r="L30" s="126"/>
      <c r="M30" s="126"/>
      <c r="N30" s="127"/>
      <c r="O30" s="130"/>
      <c r="P30" s="599"/>
    </row>
    <row r="31" spans="1:16" ht="27" customHeight="1">
      <c r="A31" s="220" t="s">
        <v>236</v>
      </c>
      <c r="B31" s="608" t="s">
        <v>239</v>
      </c>
      <c r="C31" s="606" t="s">
        <v>240</v>
      </c>
      <c r="D31" s="855">
        <v>5</v>
      </c>
      <c r="E31" s="143"/>
      <c r="F31" s="143"/>
      <c r="G31" s="143"/>
      <c r="H31" s="143"/>
      <c r="I31" s="144"/>
      <c r="J31" s="128"/>
      <c r="K31" s="129"/>
      <c r="L31" s="126"/>
      <c r="M31" s="126"/>
      <c r="N31" s="127"/>
      <c r="O31" s="130"/>
      <c r="P31" s="599"/>
    </row>
    <row r="32" spans="1:16" ht="27" customHeight="1">
      <c r="A32" s="609" t="s">
        <v>238</v>
      </c>
      <c r="B32" s="610" t="s">
        <v>241</v>
      </c>
      <c r="C32" s="611" t="s">
        <v>41</v>
      </c>
      <c r="D32" s="856">
        <v>1</v>
      </c>
      <c r="E32" s="126"/>
      <c r="F32" s="126"/>
      <c r="G32" s="126"/>
      <c r="H32" s="126"/>
      <c r="I32" s="127"/>
      <c r="J32" s="612"/>
      <c r="K32" s="129"/>
      <c r="L32" s="148"/>
      <c r="M32" s="126"/>
      <c r="N32" s="149"/>
      <c r="O32" s="613"/>
      <c r="P32" s="599"/>
    </row>
    <row r="33" spans="1:17" ht="18" customHeight="1">
      <c r="A33" s="494"/>
      <c r="B33" s="150" t="s">
        <v>22</v>
      </c>
      <c r="C33" s="151"/>
      <c r="D33" s="152"/>
      <c r="E33" s="153"/>
      <c r="F33" s="153"/>
      <c r="G33" s="154"/>
      <c r="H33" s="153"/>
      <c r="I33" s="155"/>
      <c r="J33" s="156"/>
      <c r="K33" s="157"/>
      <c r="L33" s="158"/>
      <c r="M33" s="158"/>
      <c r="N33" s="158"/>
      <c r="O33" s="158"/>
      <c r="P33" s="96"/>
      <c r="Q33" s="30"/>
    </row>
    <row r="34" spans="1:15" ht="15.75" customHeight="1">
      <c r="A34" s="97"/>
      <c r="B34" s="159" t="s">
        <v>23</v>
      </c>
      <c r="C34" s="98" t="s">
        <v>24</v>
      </c>
      <c r="D34" s="98"/>
      <c r="E34" s="99"/>
      <c r="F34" s="100"/>
      <c r="G34" s="100"/>
      <c r="H34" s="100"/>
      <c r="I34" s="100"/>
      <c r="J34" s="101"/>
      <c r="K34" s="160"/>
      <c r="L34" s="161"/>
      <c r="M34" s="162"/>
      <c r="N34" s="163"/>
      <c r="O34" s="162"/>
    </row>
    <row r="35" spans="1:16" ht="17.25" customHeight="1">
      <c r="A35" s="102" t="s">
        <v>21</v>
      </c>
      <c r="B35" s="103" t="s">
        <v>42</v>
      </c>
      <c r="C35" s="104"/>
      <c r="D35" s="104"/>
      <c r="E35" s="104"/>
      <c r="F35" s="105" t="s">
        <v>21</v>
      </c>
      <c r="G35" s="105" t="s">
        <v>21</v>
      </c>
      <c r="H35" s="105" t="s">
        <v>21</v>
      </c>
      <c r="I35" s="105" t="s">
        <v>21</v>
      </c>
      <c r="J35" s="76" t="s">
        <v>21</v>
      </c>
      <c r="K35" s="164"/>
      <c r="L35" s="165"/>
      <c r="M35" s="165"/>
      <c r="N35" s="166"/>
      <c r="O35" s="165"/>
      <c r="P35" s="30"/>
    </row>
    <row r="39" spans="2:18" ht="13.5">
      <c r="B39" s="109" t="s">
        <v>97</v>
      </c>
      <c r="C39" s="3"/>
      <c r="D39" s="3"/>
      <c r="E39" s="3"/>
      <c r="F39" s="167"/>
      <c r="G39" s="110" t="s">
        <v>98</v>
      </c>
      <c r="H39" s="168"/>
      <c r="I39" s="169"/>
      <c r="J39" s="169"/>
      <c r="K39" s="169"/>
      <c r="L39" s="170"/>
      <c r="Q39" s="108"/>
      <c r="R39" s="108"/>
    </row>
    <row r="40" spans="2:18" ht="13.5">
      <c r="B40" s="3" t="s">
        <v>99</v>
      </c>
      <c r="C40" s="3"/>
      <c r="D40" s="3"/>
      <c r="E40" s="3"/>
      <c r="F40" s="167"/>
      <c r="G40" s="171" t="s">
        <v>432</v>
      </c>
      <c r="H40" s="167"/>
      <c r="I40" s="170"/>
      <c r="J40" s="170"/>
      <c r="K40" s="170"/>
      <c r="L40" s="170"/>
      <c r="M40" s="3"/>
      <c r="N40" s="3"/>
      <c r="O40" s="3"/>
      <c r="Q40" s="108"/>
      <c r="R40" s="108"/>
    </row>
    <row r="41" spans="2:1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108"/>
      <c r="R41" s="108"/>
    </row>
    <row r="42" ht="12.75">
      <c r="O42" s="18" t="s">
        <v>21</v>
      </c>
    </row>
  </sheetData>
  <sheetProtection/>
  <mergeCells count="18">
    <mergeCell ref="A8:A9"/>
    <mergeCell ref="E8:J8"/>
    <mergeCell ref="K8:O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:O1"/>
    <mergeCell ref="A2:O2"/>
    <mergeCell ref="N6:O6"/>
    <mergeCell ref="B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4.875" style="107" customWidth="1"/>
    <col min="2" max="2" width="44.875" style="18" customWidth="1"/>
    <col min="3" max="3" width="5.00390625" style="18" customWidth="1"/>
    <col min="4" max="4" width="8.25390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8.87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74" t="s">
        <v>185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3" customFormat="1" ht="18" customHeight="1">
      <c r="A2" s="889" t="s">
        <v>145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</row>
    <row r="3" spans="1:15" s="3" customFormat="1" ht="12.75">
      <c r="A3" s="4"/>
      <c r="B3" s="526" t="s">
        <v>412</v>
      </c>
      <c r="H3" s="443"/>
      <c r="I3" s="443"/>
      <c r="J3" s="443"/>
      <c r="K3" s="443"/>
      <c r="L3" s="443"/>
      <c r="M3" s="443"/>
      <c r="N3" s="443"/>
      <c r="O3" s="5"/>
    </row>
    <row r="4" spans="2:15" s="3" customFormat="1" ht="13.5" customHeight="1">
      <c r="B4" s="3" t="s">
        <v>413</v>
      </c>
      <c r="L4" s="6"/>
      <c r="M4" s="7"/>
      <c r="N4" s="8"/>
      <c r="O4" s="9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"/>
    </row>
    <row r="6" spans="1:15" s="3" customFormat="1" ht="14.25" customHeight="1">
      <c r="A6" s="4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3" t="s">
        <v>79</v>
      </c>
      <c r="M6" s="111"/>
      <c r="N6" s="890">
        <f>+O104</f>
        <v>0</v>
      </c>
      <c r="O6" s="890"/>
    </row>
    <row r="7" spans="1:17" s="3" customFormat="1" ht="14.25" customHeight="1">
      <c r="A7" s="4"/>
      <c r="B7" s="876" t="s">
        <v>420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275</v>
      </c>
      <c r="O7" s="13"/>
      <c r="P7" s="11"/>
      <c r="Q7" s="14"/>
    </row>
    <row r="8" spans="1:15" ht="16.5" customHeight="1">
      <c r="A8" s="881" t="s">
        <v>0</v>
      </c>
      <c r="B8" s="15"/>
      <c r="C8" s="16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82"/>
      <c r="B9" s="19"/>
      <c r="C9" s="20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6.25" customHeight="1">
      <c r="A10" s="22"/>
      <c r="B10" s="23" t="s">
        <v>8</v>
      </c>
      <c r="C10" s="2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20.25" customHeight="1">
      <c r="A11" s="465" t="s">
        <v>26</v>
      </c>
      <c r="B11" s="115" t="s">
        <v>45</v>
      </c>
      <c r="C11" s="116"/>
      <c r="D11" s="117"/>
      <c r="E11" s="430"/>
      <c r="F11" s="430"/>
      <c r="G11" s="431"/>
      <c r="H11" s="430"/>
      <c r="I11" s="432"/>
      <c r="J11" s="433"/>
      <c r="K11" s="434"/>
      <c r="L11" s="430"/>
      <c r="M11" s="430"/>
      <c r="N11" s="432"/>
      <c r="O11" s="433"/>
    </row>
    <row r="12" spans="1:15" ht="14.25" customHeight="1">
      <c r="A12" s="396" t="s">
        <v>9</v>
      </c>
      <c r="B12" s="238" t="s">
        <v>198</v>
      </c>
      <c r="C12" s="142" t="s">
        <v>11</v>
      </c>
      <c r="D12" s="143">
        <v>234</v>
      </c>
      <c r="E12" s="239"/>
      <c r="F12" s="239"/>
      <c r="G12" s="126"/>
      <c r="H12" s="126"/>
      <c r="I12" s="127"/>
      <c r="J12" s="130"/>
      <c r="K12" s="204"/>
      <c r="L12" s="143"/>
      <c r="M12" s="180"/>
      <c r="N12" s="205"/>
      <c r="O12" s="206"/>
    </row>
    <row r="13" spans="1:15" ht="14.25" customHeight="1">
      <c r="A13" s="396"/>
      <c r="B13" s="56" t="s">
        <v>199</v>
      </c>
      <c r="C13" s="142" t="s">
        <v>11</v>
      </c>
      <c r="D13" s="143">
        <v>280.8</v>
      </c>
      <c r="E13" s="239"/>
      <c r="F13" s="239"/>
      <c r="G13" s="126"/>
      <c r="H13" s="126"/>
      <c r="I13" s="127"/>
      <c r="J13" s="130"/>
      <c r="K13" s="240"/>
      <c r="L13" s="241"/>
      <c r="M13" s="126"/>
      <c r="N13" s="127"/>
      <c r="O13" s="130"/>
    </row>
    <row r="14" spans="1:15" ht="14.25" customHeight="1">
      <c r="A14" s="396"/>
      <c r="B14" s="56" t="s">
        <v>200</v>
      </c>
      <c r="C14" s="142" t="s">
        <v>54</v>
      </c>
      <c r="D14" s="143">
        <v>1</v>
      </c>
      <c r="E14" s="239"/>
      <c r="F14" s="239"/>
      <c r="G14" s="126"/>
      <c r="H14" s="126"/>
      <c r="I14" s="127"/>
      <c r="J14" s="130"/>
      <c r="K14" s="240"/>
      <c r="L14" s="241"/>
      <c r="M14" s="126"/>
      <c r="N14" s="127"/>
      <c r="O14" s="130"/>
    </row>
    <row r="15" spans="1:15" ht="14.25" customHeight="1">
      <c r="A15" s="535" t="s">
        <v>15</v>
      </c>
      <c r="B15" s="234" t="s">
        <v>108</v>
      </c>
      <c r="C15" s="224" t="s">
        <v>11</v>
      </c>
      <c r="D15" s="49">
        <v>744</v>
      </c>
      <c r="E15" s="49"/>
      <c r="F15" s="46"/>
      <c r="G15" s="46"/>
      <c r="H15" s="46"/>
      <c r="I15" s="78"/>
      <c r="J15" s="206"/>
      <c r="K15" s="129"/>
      <c r="L15" s="126"/>
      <c r="M15" s="126"/>
      <c r="N15" s="127"/>
      <c r="O15" s="130"/>
    </row>
    <row r="16" spans="1:15" ht="14.25" customHeight="1">
      <c r="A16" s="222" t="s">
        <v>21</v>
      </c>
      <c r="B16" s="223" t="s">
        <v>196</v>
      </c>
      <c r="C16" s="536" t="s">
        <v>11</v>
      </c>
      <c r="D16" s="693">
        <v>744</v>
      </c>
      <c r="E16" s="537"/>
      <c r="F16" s="538"/>
      <c r="G16" s="538"/>
      <c r="H16" s="538"/>
      <c r="I16" s="548"/>
      <c r="J16" s="206"/>
      <c r="K16" s="129"/>
      <c r="L16" s="126"/>
      <c r="M16" s="126"/>
      <c r="N16" s="127"/>
      <c r="O16" s="130"/>
    </row>
    <row r="17" spans="1:15" ht="14.25" customHeight="1">
      <c r="A17" s="220" t="s">
        <v>17</v>
      </c>
      <c r="B17" s="178" t="s">
        <v>100</v>
      </c>
      <c r="C17" s="146" t="s">
        <v>10</v>
      </c>
      <c r="D17" s="147">
        <v>102</v>
      </c>
      <c r="E17" s="143"/>
      <c r="F17" s="143"/>
      <c r="G17" s="143"/>
      <c r="H17" s="143"/>
      <c r="I17" s="144"/>
      <c r="J17" s="128"/>
      <c r="K17" s="129"/>
      <c r="L17" s="126"/>
      <c r="M17" s="126"/>
      <c r="N17" s="127"/>
      <c r="O17" s="130"/>
    </row>
    <row r="18" spans="1:15" ht="14.25" customHeight="1">
      <c r="A18" s="220" t="s">
        <v>76</v>
      </c>
      <c r="B18" s="183" t="s">
        <v>277</v>
      </c>
      <c r="C18" s="125" t="s">
        <v>10</v>
      </c>
      <c r="D18" s="126">
        <v>106</v>
      </c>
      <c r="E18" s="142"/>
      <c r="F18" s="143"/>
      <c r="G18" s="126"/>
      <c r="H18" s="184"/>
      <c r="I18" s="127"/>
      <c r="J18" s="130"/>
      <c r="K18" s="129"/>
      <c r="L18" s="126"/>
      <c r="M18" s="126"/>
      <c r="N18" s="127"/>
      <c r="O18" s="130"/>
    </row>
    <row r="19" spans="1:15" ht="15" customHeight="1">
      <c r="A19" s="220" t="s">
        <v>88</v>
      </c>
      <c r="B19" s="38" t="s">
        <v>197</v>
      </c>
      <c r="C19" s="43" t="s">
        <v>10</v>
      </c>
      <c r="D19" s="37">
        <v>182</v>
      </c>
      <c r="E19" s="37"/>
      <c r="F19" s="37"/>
      <c r="G19" s="37"/>
      <c r="H19" s="54"/>
      <c r="I19" s="54"/>
      <c r="J19" s="33"/>
      <c r="K19" s="186"/>
      <c r="L19" s="95"/>
      <c r="M19" s="79"/>
      <c r="N19" s="187"/>
      <c r="O19" s="188"/>
    </row>
    <row r="20" spans="1:15" ht="15" customHeight="1">
      <c r="A20" s="220" t="s">
        <v>90</v>
      </c>
      <c r="B20" s="416" t="s">
        <v>276</v>
      </c>
      <c r="C20" s="554" t="s">
        <v>10</v>
      </c>
      <c r="D20" s="555">
        <v>106</v>
      </c>
      <c r="E20" s="414"/>
      <c r="F20" s="539"/>
      <c r="G20" s="32"/>
      <c r="H20" s="32"/>
      <c r="I20" s="27"/>
      <c r="J20" s="33"/>
      <c r="K20" s="31"/>
      <c r="L20" s="32"/>
      <c r="M20" s="32"/>
      <c r="N20" s="27"/>
      <c r="O20" s="33"/>
    </row>
    <row r="21" spans="1:15" ht="15" customHeight="1">
      <c r="A21" s="507" t="s">
        <v>91</v>
      </c>
      <c r="B21" s="484" t="s">
        <v>278</v>
      </c>
      <c r="C21" s="556" t="s">
        <v>12</v>
      </c>
      <c r="D21" s="557">
        <v>4.63</v>
      </c>
      <c r="E21" s="558"/>
      <c r="F21" s="143"/>
      <c r="G21" s="32"/>
      <c r="H21" s="32"/>
      <c r="I21" s="27"/>
      <c r="J21" s="33"/>
      <c r="K21" s="31"/>
      <c r="L21" s="32"/>
      <c r="M21" s="79"/>
      <c r="N21" s="27"/>
      <c r="O21" s="33"/>
    </row>
    <row r="22" spans="1:15" ht="15" customHeight="1">
      <c r="A22" s="507" t="s">
        <v>93</v>
      </c>
      <c r="B22" s="416" t="s">
        <v>286</v>
      </c>
      <c r="C22" s="479" t="s">
        <v>11</v>
      </c>
      <c r="D22" s="577">
        <v>29</v>
      </c>
      <c r="E22" s="667"/>
      <c r="F22" s="577"/>
      <c r="G22" s="667"/>
      <c r="H22" s="37"/>
      <c r="I22" s="684"/>
      <c r="J22" s="75"/>
      <c r="K22" s="668"/>
      <c r="L22" s="667"/>
      <c r="M22" s="667"/>
      <c r="N22" s="669"/>
      <c r="O22" s="75"/>
    </row>
    <row r="23" spans="1:15" ht="15" customHeight="1">
      <c r="A23" s="507" t="s">
        <v>94</v>
      </c>
      <c r="B23" s="416" t="s">
        <v>298</v>
      </c>
      <c r="C23" s="479" t="s">
        <v>11</v>
      </c>
      <c r="D23" s="37">
        <v>21</v>
      </c>
      <c r="E23" s="667"/>
      <c r="F23" s="577"/>
      <c r="G23" s="667"/>
      <c r="H23" s="37"/>
      <c r="I23" s="684"/>
      <c r="J23" s="75"/>
      <c r="K23" s="668"/>
      <c r="L23" s="667"/>
      <c r="M23" s="667"/>
      <c r="N23" s="669"/>
      <c r="O23" s="75"/>
    </row>
    <row r="24" spans="1:15" ht="13.5" customHeight="1">
      <c r="A24" s="507" t="s">
        <v>96</v>
      </c>
      <c r="B24" s="234" t="s">
        <v>307</v>
      </c>
      <c r="C24" s="125" t="s">
        <v>14</v>
      </c>
      <c r="D24" s="126">
        <v>11</v>
      </c>
      <c r="E24" s="126"/>
      <c r="F24" s="126"/>
      <c r="G24" s="126"/>
      <c r="H24" s="126"/>
      <c r="I24" s="127"/>
      <c r="J24" s="130"/>
      <c r="K24" s="129"/>
      <c r="L24" s="126"/>
      <c r="M24" s="126"/>
      <c r="N24" s="127"/>
      <c r="O24" s="130"/>
    </row>
    <row r="25" spans="1:15" ht="15" customHeight="1">
      <c r="A25" s="495" t="s">
        <v>193</v>
      </c>
      <c r="B25" s="191" t="s">
        <v>51</v>
      </c>
      <c r="C25" s="125" t="s">
        <v>16</v>
      </c>
      <c r="D25" s="147">
        <v>2</v>
      </c>
      <c r="E25" s="192"/>
      <c r="F25" s="192"/>
      <c r="G25" s="126"/>
      <c r="H25" s="184"/>
      <c r="I25" s="127"/>
      <c r="J25" s="130"/>
      <c r="K25" s="193"/>
      <c r="L25" s="147"/>
      <c r="M25" s="126"/>
      <c r="N25" s="127"/>
      <c r="O25" s="130"/>
    </row>
    <row r="26" spans="1:15" ht="15" customHeight="1">
      <c r="A26" s="495" t="s">
        <v>194</v>
      </c>
      <c r="B26" s="191" t="s">
        <v>52</v>
      </c>
      <c r="C26" s="125" t="s">
        <v>16</v>
      </c>
      <c r="D26" s="147">
        <v>1</v>
      </c>
      <c r="E26" s="192"/>
      <c r="F26" s="192"/>
      <c r="G26" s="126"/>
      <c r="H26" s="184"/>
      <c r="I26" s="127"/>
      <c r="J26" s="613"/>
      <c r="K26" s="193"/>
      <c r="L26" s="147"/>
      <c r="M26" s="126"/>
      <c r="N26" s="127"/>
      <c r="O26" s="613"/>
    </row>
    <row r="27" spans="1:16" ht="16.5" customHeight="1">
      <c r="A27" s="435"/>
      <c r="B27" s="150" t="s">
        <v>22</v>
      </c>
      <c r="C27" s="82"/>
      <c r="D27" s="549"/>
      <c r="E27" s="436"/>
      <c r="F27" s="436"/>
      <c r="G27" s="437"/>
      <c r="H27" s="436"/>
      <c r="I27" s="438"/>
      <c r="J27" s="439"/>
      <c r="K27" s="313"/>
      <c r="L27" s="440"/>
      <c r="M27" s="440"/>
      <c r="N27" s="441"/>
      <c r="O27" s="158"/>
      <c r="P27" s="30">
        <f>+N27+M27+L27</f>
        <v>0</v>
      </c>
    </row>
    <row r="28" spans="1:15" ht="57.75" customHeight="1">
      <c r="A28" s="579" t="s">
        <v>27</v>
      </c>
      <c r="B28" s="209" t="s">
        <v>292</v>
      </c>
      <c r="C28" s="198" t="s">
        <v>101</v>
      </c>
      <c r="D28" s="543">
        <v>630</v>
      </c>
      <c r="E28" s="199"/>
      <c r="F28" s="199"/>
      <c r="G28" s="199"/>
      <c r="H28" s="199"/>
      <c r="I28" s="200"/>
      <c r="J28" s="201"/>
      <c r="K28" s="202"/>
      <c r="L28" s="199"/>
      <c r="M28" s="199"/>
      <c r="N28" s="200"/>
      <c r="O28" s="201"/>
    </row>
    <row r="29" spans="1:15" ht="40.5" customHeight="1">
      <c r="A29" s="507" t="s">
        <v>28</v>
      </c>
      <c r="B29" s="203" t="s">
        <v>293</v>
      </c>
      <c r="C29" s="528" t="s">
        <v>11</v>
      </c>
      <c r="D29" s="180">
        <v>670</v>
      </c>
      <c r="E29" s="180"/>
      <c r="F29" s="204"/>
      <c r="G29" s="180"/>
      <c r="H29" s="180"/>
      <c r="I29" s="205"/>
      <c r="J29" s="206"/>
      <c r="K29" s="204"/>
      <c r="L29" s="180"/>
      <c r="M29" s="180"/>
      <c r="N29" s="205"/>
      <c r="O29" s="206"/>
    </row>
    <row r="30" spans="1:15" ht="13.5" customHeight="1">
      <c r="A30" s="507" t="s">
        <v>29</v>
      </c>
      <c r="B30" s="529" t="s">
        <v>188</v>
      </c>
      <c r="C30" s="125" t="s">
        <v>77</v>
      </c>
      <c r="D30" s="180">
        <v>67</v>
      </c>
      <c r="E30" s="126"/>
      <c r="F30" s="126"/>
      <c r="G30" s="180"/>
      <c r="H30" s="180"/>
      <c r="I30" s="205"/>
      <c r="J30" s="206"/>
      <c r="K30" s="204"/>
      <c r="L30" s="180"/>
      <c r="M30" s="180"/>
      <c r="N30" s="205"/>
      <c r="O30" s="206"/>
    </row>
    <row r="31" spans="1:15" ht="13.5" customHeight="1">
      <c r="A31" s="220" t="s">
        <v>30</v>
      </c>
      <c r="B31" s="145" t="s">
        <v>203</v>
      </c>
      <c r="C31" s="146" t="s">
        <v>71</v>
      </c>
      <c r="D31" s="544">
        <v>106</v>
      </c>
      <c r="E31" s="49"/>
      <c r="F31" s="49"/>
      <c r="G31" s="49"/>
      <c r="H31" s="49"/>
      <c r="I31" s="545"/>
      <c r="J31" s="206"/>
      <c r="K31" s="193"/>
      <c r="L31" s="147"/>
      <c r="M31" s="147"/>
      <c r="N31" s="179"/>
      <c r="O31" s="208"/>
    </row>
    <row r="32" spans="1:16" ht="27.75" customHeight="1">
      <c r="A32" s="220" t="s">
        <v>73</v>
      </c>
      <c r="B32" s="209" t="s">
        <v>204</v>
      </c>
      <c r="C32" s="210" t="s">
        <v>78</v>
      </c>
      <c r="D32" s="45">
        <v>630</v>
      </c>
      <c r="E32" s="45"/>
      <c r="F32" s="46"/>
      <c r="G32" s="46"/>
      <c r="H32" s="46"/>
      <c r="I32" s="78"/>
      <c r="J32" s="206"/>
      <c r="K32" s="129"/>
      <c r="L32" s="126"/>
      <c r="M32" s="126"/>
      <c r="N32" s="127"/>
      <c r="O32" s="130"/>
      <c r="P32" s="30"/>
    </row>
    <row r="33" spans="1:16" ht="13.5" customHeight="1">
      <c r="A33" s="220"/>
      <c r="B33" s="211" t="s">
        <v>189</v>
      </c>
      <c r="C33" s="212" t="s">
        <v>19</v>
      </c>
      <c r="D33" s="45">
        <v>189</v>
      </c>
      <c r="E33" s="45"/>
      <c r="F33" s="46"/>
      <c r="G33" s="46"/>
      <c r="H33" s="46"/>
      <c r="I33" s="78"/>
      <c r="J33" s="206"/>
      <c r="K33" s="204"/>
      <c r="L33" s="180"/>
      <c r="M33" s="126"/>
      <c r="N33" s="127"/>
      <c r="O33" s="130"/>
      <c r="P33" s="30"/>
    </row>
    <row r="34" spans="1:16" ht="13.5" customHeight="1">
      <c r="A34" s="220"/>
      <c r="B34" s="213" t="s">
        <v>279</v>
      </c>
      <c r="C34" s="210" t="s">
        <v>19</v>
      </c>
      <c r="D34" s="45">
        <v>3150</v>
      </c>
      <c r="E34" s="45"/>
      <c r="F34" s="46"/>
      <c r="G34" s="46"/>
      <c r="H34" s="46"/>
      <c r="I34" s="78"/>
      <c r="J34" s="206"/>
      <c r="K34" s="204"/>
      <c r="L34" s="180"/>
      <c r="M34" s="126"/>
      <c r="N34" s="127"/>
      <c r="O34" s="130"/>
      <c r="P34" s="30"/>
    </row>
    <row r="35" spans="1:17" ht="13.5" customHeight="1">
      <c r="A35" s="220"/>
      <c r="B35" s="47" t="s">
        <v>205</v>
      </c>
      <c r="C35" s="210" t="s">
        <v>78</v>
      </c>
      <c r="D35" s="45">
        <v>661.5</v>
      </c>
      <c r="E35" s="45"/>
      <c r="F35" s="46"/>
      <c r="G35" s="46"/>
      <c r="H35" s="46"/>
      <c r="I35" s="78"/>
      <c r="J35" s="206"/>
      <c r="K35" s="204"/>
      <c r="L35" s="180"/>
      <c r="M35" s="126"/>
      <c r="N35" s="127"/>
      <c r="O35" s="130"/>
      <c r="P35" s="30"/>
      <c r="Q35" s="30"/>
    </row>
    <row r="36" spans="1:16" ht="13.5" customHeight="1">
      <c r="A36" s="220"/>
      <c r="B36" s="211" t="s">
        <v>280</v>
      </c>
      <c r="C36" s="212" t="s">
        <v>14</v>
      </c>
      <c r="D36" s="45">
        <v>3780</v>
      </c>
      <c r="E36" s="45"/>
      <c r="F36" s="46"/>
      <c r="G36" s="46"/>
      <c r="H36" s="46"/>
      <c r="I36" s="78"/>
      <c r="J36" s="206"/>
      <c r="K36" s="204"/>
      <c r="L36" s="180"/>
      <c r="M36" s="126"/>
      <c r="N36" s="127"/>
      <c r="O36" s="130"/>
      <c r="P36" s="30"/>
    </row>
    <row r="37" spans="1:19" ht="13.5" customHeight="1">
      <c r="A37" s="220"/>
      <c r="B37" s="213" t="s">
        <v>281</v>
      </c>
      <c r="C37" s="214" t="s">
        <v>10</v>
      </c>
      <c r="D37" s="49">
        <v>106.7</v>
      </c>
      <c r="E37" s="48"/>
      <c r="F37" s="46"/>
      <c r="G37" s="46"/>
      <c r="H37" s="46"/>
      <c r="I37" s="78"/>
      <c r="J37" s="206"/>
      <c r="K37" s="31"/>
      <c r="L37" s="32"/>
      <c r="M37" s="32"/>
      <c r="N37" s="27"/>
      <c r="O37" s="33"/>
      <c r="P37" s="30"/>
      <c r="S37" s="30"/>
    </row>
    <row r="38" spans="1:19" s="486" customFormat="1" ht="13.5" customHeight="1">
      <c r="A38" s="220" t="s">
        <v>31</v>
      </c>
      <c r="B38" s="215" t="s">
        <v>207</v>
      </c>
      <c r="C38" s="216" t="s">
        <v>102</v>
      </c>
      <c r="D38" s="442">
        <v>433</v>
      </c>
      <c r="E38" s="45"/>
      <c r="F38" s="46"/>
      <c r="G38" s="46"/>
      <c r="H38" s="46"/>
      <c r="I38" s="78"/>
      <c r="J38" s="206"/>
      <c r="K38" s="129"/>
      <c r="L38" s="126"/>
      <c r="M38" s="126"/>
      <c r="N38" s="127"/>
      <c r="O38" s="130"/>
      <c r="P38" s="485"/>
      <c r="S38" s="485"/>
    </row>
    <row r="39" spans="1:16" s="486" customFormat="1" ht="13.5" customHeight="1">
      <c r="A39" s="220"/>
      <c r="B39" s="217" t="s">
        <v>103</v>
      </c>
      <c r="C39" s="216" t="s">
        <v>19</v>
      </c>
      <c r="D39" s="442">
        <v>2598</v>
      </c>
      <c r="E39" s="45"/>
      <c r="F39" s="46"/>
      <c r="G39" s="46"/>
      <c r="H39" s="46"/>
      <c r="I39" s="78"/>
      <c r="J39" s="206"/>
      <c r="K39" s="204"/>
      <c r="L39" s="180"/>
      <c r="M39" s="126"/>
      <c r="N39" s="127"/>
      <c r="O39" s="130"/>
      <c r="P39" s="485"/>
    </row>
    <row r="40" spans="1:16" s="486" customFormat="1" ht="13.5" customHeight="1">
      <c r="A40" s="220"/>
      <c r="B40" s="218" t="s">
        <v>64</v>
      </c>
      <c r="C40" s="216" t="s">
        <v>102</v>
      </c>
      <c r="D40" s="442">
        <v>497.95</v>
      </c>
      <c r="E40" s="45"/>
      <c r="F40" s="46"/>
      <c r="G40" s="46"/>
      <c r="H40" s="46"/>
      <c r="I40" s="78"/>
      <c r="J40" s="206"/>
      <c r="K40" s="204"/>
      <c r="L40" s="180"/>
      <c r="M40" s="126"/>
      <c r="N40" s="127"/>
      <c r="O40" s="130"/>
      <c r="P40" s="485"/>
    </row>
    <row r="41" spans="1:16" s="486" customFormat="1" ht="13.5" customHeight="1">
      <c r="A41" s="220" t="s">
        <v>32</v>
      </c>
      <c r="B41" s="215" t="s">
        <v>206</v>
      </c>
      <c r="C41" s="216" t="s">
        <v>102</v>
      </c>
      <c r="D41" s="442">
        <v>197</v>
      </c>
      <c r="E41" s="45"/>
      <c r="F41" s="46"/>
      <c r="G41" s="46"/>
      <c r="H41" s="46"/>
      <c r="I41" s="78"/>
      <c r="J41" s="206"/>
      <c r="K41" s="129"/>
      <c r="L41" s="126"/>
      <c r="M41" s="126"/>
      <c r="N41" s="127"/>
      <c r="O41" s="130"/>
      <c r="P41" s="485"/>
    </row>
    <row r="42" spans="1:16" s="486" customFormat="1" ht="14.25" customHeight="1">
      <c r="A42" s="220"/>
      <c r="B42" s="217" t="s">
        <v>103</v>
      </c>
      <c r="C42" s="216" t="s">
        <v>19</v>
      </c>
      <c r="D42" s="442">
        <v>1733.6</v>
      </c>
      <c r="E42" s="45"/>
      <c r="F42" s="46"/>
      <c r="G42" s="46"/>
      <c r="H42" s="46"/>
      <c r="I42" s="78"/>
      <c r="J42" s="206"/>
      <c r="K42" s="204"/>
      <c r="L42" s="180"/>
      <c r="M42" s="126"/>
      <c r="N42" s="127"/>
      <c r="O42" s="130"/>
      <c r="P42" s="485"/>
    </row>
    <row r="43" spans="1:16" s="486" customFormat="1" ht="14.25" customHeight="1">
      <c r="A43" s="220"/>
      <c r="B43" s="218" t="s">
        <v>64</v>
      </c>
      <c r="C43" s="216" t="s">
        <v>102</v>
      </c>
      <c r="D43" s="442">
        <v>472.8</v>
      </c>
      <c r="E43" s="45"/>
      <c r="F43" s="46"/>
      <c r="G43" s="46"/>
      <c r="H43" s="46"/>
      <c r="I43" s="78"/>
      <c r="J43" s="206"/>
      <c r="K43" s="204"/>
      <c r="L43" s="180"/>
      <c r="M43" s="126"/>
      <c r="N43" s="127"/>
      <c r="O43" s="130"/>
      <c r="P43" s="485"/>
    </row>
    <row r="44" spans="1:16" s="486" customFormat="1" ht="28.5" customHeight="1">
      <c r="A44" s="220" t="s">
        <v>74</v>
      </c>
      <c r="B44" s="530" t="s">
        <v>190</v>
      </c>
      <c r="C44" s="219" t="s">
        <v>10</v>
      </c>
      <c r="D44" s="45">
        <v>55</v>
      </c>
      <c r="E44" s="531"/>
      <c r="F44" s="45"/>
      <c r="G44" s="46"/>
      <c r="H44" s="45"/>
      <c r="I44" s="84"/>
      <c r="J44" s="206"/>
      <c r="K44" s="31"/>
      <c r="L44" s="32"/>
      <c r="M44" s="32"/>
      <c r="N44" s="27"/>
      <c r="O44" s="33"/>
      <c r="P44" s="485"/>
    </row>
    <row r="45" spans="1:16" s="486" customFormat="1" ht="14.25" customHeight="1">
      <c r="A45" s="220"/>
      <c r="B45" s="211" t="s">
        <v>191</v>
      </c>
      <c r="C45" s="214" t="s">
        <v>19</v>
      </c>
      <c r="D45" s="49">
        <v>13.75</v>
      </c>
      <c r="E45" s="48"/>
      <c r="F45" s="46"/>
      <c r="G45" s="46"/>
      <c r="H45" s="46"/>
      <c r="I45" s="78"/>
      <c r="J45" s="206"/>
      <c r="K45" s="31"/>
      <c r="L45" s="32"/>
      <c r="M45" s="32"/>
      <c r="N45" s="27"/>
      <c r="O45" s="33"/>
      <c r="P45" s="485"/>
    </row>
    <row r="46" spans="1:16" s="486" customFormat="1" ht="14.25" customHeight="1">
      <c r="A46" s="220"/>
      <c r="B46" s="211" t="s">
        <v>69</v>
      </c>
      <c r="C46" s="214" t="s">
        <v>10</v>
      </c>
      <c r="D46" s="49">
        <v>60.5</v>
      </c>
      <c r="E46" s="48"/>
      <c r="F46" s="46"/>
      <c r="G46" s="46"/>
      <c r="H46" s="46"/>
      <c r="I46" s="78"/>
      <c r="J46" s="206"/>
      <c r="K46" s="31"/>
      <c r="L46" s="32"/>
      <c r="M46" s="32"/>
      <c r="N46" s="27"/>
      <c r="O46" s="33"/>
      <c r="P46" s="485"/>
    </row>
    <row r="47" spans="1:17" ht="41.25" customHeight="1">
      <c r="A47" s="220" t="s">
        <v>75</v>
      </c>
      <c r="B47" s="209" t="s">
        <v>297</v>
      </c>
      <c r="C47" s="221" t="s">
        <v>11</v>
      </c>
      <c r="D47" s="46">
        <v>40</v>
      </c>
      <c r="E47" s="70"/>
      <c r="F47" s="46"/>
      <c r="G47" s="46"/>
      <c r="H47" s="46"/>
      <c r="I47" s="78"/>
      <c r="J47" s="206"/>
      <c r="K47" s="31"/>
      <c r="L47" s="32"/>
      <c r="M47" s="32"/>
      <c r="N47" s="27"/>
      <c r="O47" s="33"/>
      <c r="P47" s="30"/>
      <c r="Q47" s="30"/>
    </row>
    <row r="48" spans="1:16" ht="14.25" customHeight="1">
      <c r="A48" s="50"/>
      <c r="B48" s="546" t="s">
        <v>208</v>
      </c>
      <c r="C48" s="214" t="s">
        <v>10</v>
      </c>
      <c r="D48" s="49">
        <v>506</v>
      </c>
      <c r="E48" s="49"/>
      <c r="F48" s="46"/>
      <c r="G48" s="46"/>
      <c r="H48" s="46"/>
      <c r="I48" s="78"/>
      <c r="J48" s="206"/>
      <c r="K48" s="31"/>
      <c r="L48" s="32"/>
      <c r="M48" s="32"/>
      <c r="N48" s="27"/>
      <c r="O48" s="33"/>
      <c r="P48" s="30"/>
    </row>
    <row r="49" spans="1:16" ht="14.25" customHeight="1">
      <c r="A49" s="222"/>
      <c r="B49" s="211" t="s">
        <v>189</v>
      </c>
      <c r="C49" s="214" t="s">
        <v>19</v>
      </c>
      <c r="D49" s="49">
        <v>10</v>
      </c>
      <c r="E49" s="49"/>
      <c r="F49" s="46"/>
      <c r="G49" s="46"/>
      <c r="H49" s="46"/>
      <c r="I49" s="78"/>
      <c r="J49" s="206"/>
      <c r="K49" s="31"/>
      <c r="L49" s="32"/>
      <c r="M49" s="32"/>
      <c r="N49" s="27"/>
      <c r="O49" s="33"/>
      <c r="P49" s="30"/>
    </row>
    <row r="50" spans="1:16" ht="14.25" customHeight="1">
      <c r="A50" s="222"/>
      <c r="B50" s="213" t="s">
        <v>289</v>
      </c>
      <c r="C50" s="214" t="s">
        <v>19</v>
      </c>
      <c r="D50" s="49">
        <v>240</v>
      </c>
      <c r="E50" s="49"/>
      <c r="F50" s="46"/>
      <c r="G50" s="46"/>
      <c r="H50" s="46"/>
      <c r="I50" s="78"/>
      <c r="J50" s="206"/>
      <c r="K50" s="31"/>
      <c r="L50" s="32"/>
      <c r="M50" s="32"/>
      <c r="N50" s="27"/>
      <c r="O50" s="33"/>
      <c r="P50" s="30"/>
    </row>
    <row r="51" spans="1:16" ht="14.25" customHeight="1">
      <c r="A51" s="222"/>
      <c r="B51" s="213" t="s">
        <v>104</v>
      </c>
      <c r="C51" s="214" t="s">
        <v>14</v>
      </c>
      <c r="D51" s="49">
        <v>160</v>
      </c>
      <c r="E51" s="48"/>
      <c r="F51" s="46"/>
      <c r="G51" s="46"/>
      <c r="H51" s="46"/>
      <c r="I51" s="78"/>
      <c r="J51" s="206"/>
      <c r="K51" s="31"/>
      <c r="L51" s="32"/>
      <c r="M51" s="32"/>
      <c r="N51" s="27"/>
      <c r="O51" s="33"/>
      <c r="P51" s="30"/>
    </row>
    <row r="52" spans="1:16" ht="14.25" customHeight="1">
      <c r="A52" s="222"/>
      <c r="B52" s="223" t="s">
        <v>209</v>
      </c>
      <c r="C52" s="214" t="s">
        <v>11</v>
      </c>
      <c r="D52" s="49">
        <v>44</v>
      </c>
      <c r="E52" s="49"/>
      <c r="F52" s="46"/>
      <c r="G52" s="46"/>
      <c r="H52" s="46"/>
      <c r="I52" s="78"/>
      <c r="J52" s="206"/>
      <c r="K52" s="31"/>
      <c r="L52" s="32"/>
      <c r="M52" s="32"/>
      <c r="N52" s="27"/>
      <c r="O52" s="33"/>
      <c r="P52" s="30"/>
    </row>
    <row r="53" spans="1:16" ht="14.25" customHeight="1">
      <c r="A53" s="222"/>
      <c r="B53" s="223" t="s">
        <v>105</v>
      </c>
      <c r="C53" s="224" t="s">
        <v>10</v>
      </c>
      <c r="D53" s="49">
        <v>506</v>
      </c>
      <c r="E53" s="49"/>
      <c r="F53" s="46"/>
      <c r="G53" s="46"/>
      <c r="H53" s="46"/>
      <c r="I53" s="78"/>
      <c r="J53" s="206"/>
      <c r="K53" s="129"/>
      <c r="L53" s="126"/>
      <c r="M53" s="126"/>
      <c r="N53" s="127"/>
      <c r="O53" s="130"/>
      <c r="P53" s="30"/>
    </row>
    <row r="54" spans="1:16" ht="14.25" customHeight="1">
      <c r="A54" s="395" t="s">
        <v>33</v>
      </c>
      <c r="B54" s="530" t="s">
        <v>262</v>
      </c>
      <c r="C54" s="547" t="s">
        <v>11</v>
      </c>
      <c r="D54" s="46">
        <v>40</v>
      </c>
      <c r="E54" s="46"/>
      <c r="F54" s="46"/>
      <c r="G54" s="46"/>
      <c r="H54" s="46"/>
      <c r="I54" s="78"/>
      <c r="J54" s="206"/>
      <c r="K54" s="31"/>
      <c r="L54" s="32"/>
      <c r="M54" s="32"/>
      <c r="N54" s="27"/>
      <c r="O54" s="33"/>
      <c r="P54" s="30"/>
    </row>
    <row r="55" spans="1:16" ht="14.25" customHeight="1">
      <c r="A55" s="395"/>
      <c r="B55" s="211" t="s">
        <v>273</v>
      </c>
      <c r="C55" s="547" t="s">
        <v>19</v>
      </c>
      <c r="D55" s="46">
        <v>220</v>
      </c>
      <c r="E55" s="46"/>
      <c r="F55" s="46"/>
      <c r="G55" s="46"/>
      <c r="H55" s="46"/>
      <c r="I55" s="78"/>
      <c r="J55" s="206"/>
      <c r="K55" s="31"/>
      <c r="L55" s="32"/>
      <c r="M55" s="32"/>
      <c r="N55" s="27"/>
      <c r="O55" s="33"/>
      <c r="P55" s="30"/>
    </row>
    <row r="56" spans="1:16" ht="14.25" customHeight="1">
      <c r="A56" s="395"/>
      <c r="B56" s="211" t="s">
        <v>210</v>
      </c>
      <c r="C56" s="547" t="s">
        <v>11</v>
      </c>
      <c r="D56" s="46">
        <v>56</v>
      </c>
      <c r="E56" s="46"/>
      <c r="F56" s="46"/>
      <c r="G56" s="46"/>
      <c r="H56" s="46"/>
      <c r="I56" s="78"/>
      <c r="J56" s="206"/>
      <c r="K56" s="31"/>
      <c r="L56" s="32"/>
      <c r="M56" s="32"/>
      <c r="N56" s="27"/>
      <c r="O56" s="33"/>
      <c r="P56" s="30"/>
    </row>
    <row r="57" spans="1:16" ht="14.25" customHeight="1">
      <c r="A57" s="395"/>
      <c r="B57" s="225" t="s">
        <v>106</v>
      </c>
      <c r="C57" s="221" t="s">
        <v>10</v>
      </c>
      <c r="D57" s="46">
        <v>112.2</v>
      </c>
      <c r="E57" s="46"/>
      <c r="F57" s="46"/>
      <c r="G57" s="46"/>
      <c r="H57" s="46"/>
      <c r="I57" s="78"/>
      <c r="J57" s="206"/>
      <c r="K57" s="129"/>
      <c r="L57" s="126"/>
      <c r="M57" s="126"/>
      <c r="N57" s="127"/>
      <c r="O57" s="130"/>
      <c r="P57" s="30"/>
    </row>
    <row r="58" spans="1:16" ht="27" customHeight="1">
      <c r="A58" s="395"/>
      <c r="B58" s="532" t="s">
        <v>192</v>
      </c>
      <c r="C58" s="221" t="s">
        <v>10</v>
      </c>
      <c r="D58" s="46">
        <v>393.8</v>
      </c>
      <c r="E58" s="46"/>
      <c r="F58" s="46"/>
      <c r="G58" s="46"/>
      <c r="H58" s="46"/>
      <c r="I58" s="78"/>
      <c r="J58" s="206"/>
      <c r="K58" s="129"/>
      <c r="L58" s="126"/>
      <c r="M58" s="126"/>
      <c r="N58" s="127"/>
      <c r="O58" s="130"/>
      <c r="P58" s="30"/>
    </row>
    <row r="59" spans="1:16" ht="14.25" customHeight="1">
      <c r="A59" s="220" t="s">
        <v>173</v>
      </c>
      <c r="B59" s="448" t="s">
        <v>259</v>
      </c>
      <c r="C59" s="224" t="s">
        <v>11</v>
      </c>
      <c r="D59" s="49">
        <v>670</v>
      </c>
      <c r="E59" s="49"/>
      <c r="F59" s="46"/>
      <c r="G59" s="46"/>
      <c r="H59" s="46"/>
      <c r="I59" s="78"/>
      <c r="J59" s="206"/>
      <c r="K59" s="129"/>
      <c r="L59" s="126"/>
      <c r="M59" s="126"/>
      <c r="N59" s="127"/>
      <c r="O59" s="130"/>
      <c r="P59" s="30"/>
    </row>
    <row r="60" spans="1:16" ht="14.25" customHeight="1">
      <c r="A60" s="220"/>
      <c r="B60" s="223" t="s">
        <v>268</v>
      </c>
      <c r="C60" s="224" t="s">
        <v>19</v>
      </c>
      <c r="D60" s="49">
        <v>2345</v>
      </c>
      <c r="E60" s="49"/>
      <c r="F60" s="46"/>
      <c r="G60" s="46"/>
      <c r="H60" s="46"/>
      <c r="I60" s="78"/>
      <c r="J60" s="206"/>
      <c r="K60" s="129"/>
      <c r="L60" s="126"/>
      <c r="M60" s="126"/>
      <c r="N60" s="127"/>
      <c r="O60" s="130"/>
      <c r="P60" s="30"/>
    </row>
    <row r="61" spans="1:16" ht="14.25" customHeight="1">
      <c r="A61" s="220"/>
      <c r="B61" s="223" t="s">
        <v>269</v>
      </c>
      <c r="C61" s="224" t="s">
        <v>20</v>
      </c>
      <c r="D61" s="49">
        <v>134</v>
      </c>
      <c r="E61" s="49"/>
      <c r="F61" s="46"/>
      <c r="G61" s="46"/>
      <c r="H61" s="46"/>
      <c r="I61" s="78"/>
      <c r="J61" s="206"/>
      <c r="K61" s="129"/>
      <c r="L61" s="126"/>
      <c r="M61" s="126"/>
      <c r="N61" s="127"/>
      <c r="O61" s="130"/>
      <c r="P61" s="30"/>
    </row>
    <row r="62" spans="1:17" ht="27.75" customHeight="1">
      <c r="A62" s="220" t="s">
        <v>161</v>
      </c>
      <c r="B62" s="183" t="s">
        <v>211</v>
      </c>
      <c r="C62" s="226" t="s">
        <v>11</v>
      </c>
      <c r="D62" s="45">
        <v>670</v>
      </c>
      <c r="E62" s="45"/>
      <c r="F62" s="46"/>
      <c r="G62" s="46"/>
      <c r="H62" s="46"/>
      <c r="I62" s="78"/>
      <c r="J62" s="206"/>
      <c r="K62" s="129"/>
      <c r="L62" s="126"/>
      <c r="M62" s="126"/>
      <c r="N62" s="127"/>
      <c r="O62" s="130"/>
      <c r="P62" s="30"/>
      <c r="Q62" s="30"/>
    </row>
    <row r="63" spans="1:16" ht="14.25" customHeight="1">
      <c r="A63" s="222"/>
      <c r="B63" s="223" t="s">
        <v>267</v>
      </c>
      <c r="C63" s="224" t="s">
        <v>20</v>
      </c>
      <c r="D63" s="49">
        <v>100.5</v>
      </c>
      <c r="E63" s="49"/>
      <c r="F63" s="46"/>
      <c r="G63" s="46"/>
      <c r="H63" s="46"/>
      <c r="I63" s="78"/>
      <c r="J63" s="206"/>
      <c r="K63" s="129"/>
      <c r="L63" s="126"/>
      <c r="M63" s="126"/>
      <c r="N63" s="127"/>
      <c r="O63" s="130"/>
      <c r="P63" s="30"/>
    </row>
    <row r="64" spans="1:16" ht="14.25" customHeight="1">
      <c r="A64" s="222"/>
      <c r="B64" s="223" t="s">
        <v>270</v>
      </c>
      <c r="C64" s="224" t="s">
        <v>20</v>
      </c>
      <c r="D64" s="49">
        <v>234.5</v>
      </c>
      <c r="E64" s="49"/>
      <c r="F64" s="46"/>
      <c r="G64" s="46"/>
      <c r="H64" s="46"/>
      <c r="I64" s="78"/>
      <c r="J64" s="206"/>
      <c r="K64" s="129"/>
      <c r="L64" s="126"/>
      <c r="M64" s="126"/>
      <c r="N64" s="127"/>
      <c r="O64" s="130"/>
      <c r="P64" s="30"/>
    </row>
    <row r="65" spans="1:16" ht="14.25" customHeight="1">
      <c r="A65" s="229" t="s">
        <v>162</v>
      </c>
      <c r="B65" s="227" t="s">
        <v>195</v>
      </c>
      <c r="C65" s="219" t="s">
        <v>10</v>
      </c>
      <c r="D65" s="45">
        <v>102</v>
      </c>
      <c r="E65" s="45"/>
      <c r="F65" s="45"/>
      <c r="G65" s="45"/>
      <c r="H65" s="45"/>
      <c r="I65" s="84"/>
      <c r="J65" s="206"/>
      <c r="K65" s="31"/>
      <c r="L65" s="32"/>
      <c r="M65" s="32"/>
      <c r="N65" s="27"/>
      <c r="O65" s="33"/>
      <c r="P65" s="30"/>
    </row>
    <row r="66" spans="1:17" ht="27" customHeight="1">
      <c r="A66" s="509"/>
      <c r="B66" s="228" t="s">
        <v>282</v>
      </c>
      <c r="C66" s="219" t="s">
        <v>10</v>
      </c>
      <c r="D66" s="45">
        <v>42.02</v>
      </c>
      <c r="E66" s="45"/>
      <c r="F66" s="45"/>
      <c r="G66" s="45"/>
      <c r="H66" s="45"/>
      <c r="I66" s="84"/>
      <c r="J66" s="206"/>
      <c r="K66" s="31"/>
      <c r="L66" s="32"/>
      <c r="M66" s="32"/>
      <c r="N66" s="27"/>
      <c r="O66" s="33"/>
      <c r="P66" s="30"/>
      <c r="Q66" s="30"/>
    </row>
    <row r="67" spans="1:17" ht="13.5" customHeight="1">
      <c r="A67" s="509"/>
      <c r="B67" s="228" t="s">
        <v>62</v>
      </c>
      <c r="C67" s="219" t="s">
        <v>11</v>
      </c>
      <c r="D67" s="45">
        <v>33.66</v>
      </c>
      <c r="E67" s="45"/>
      <c r="F67" s="45"/>
      <c r="G67" s="45"/>
      <c r="H67" s="45"/>
      <c r="I67" s="84"/>
      <c r="J67" s="206"/>
      <c r="K67" s="31"/>
      <c r="L67" s="32"/>
      <c r="M67" s="32"/>
      <c r="N67" s="27"/>
      <c r="O67" s="33"/>
      <c r="P67" s="489"/>
      <c r="Q67" s="30"/>
    </row>
    <row r="68" spans="1:17" ht="13.5" customHeight="1">
      <c r="A68" s="509"/>
      <c r="B68" s="228" t="s">
        <v>56</v>
      </c>
      <c r="C68" s="219" t="s">
        <v>55</v>
      </c>
      <c r="D68" s="45">
        <v>10.2</v>
      </c>
      <c r="E68" s="45"/>
      <c r="F68" s="45"/>
      <c r="G68" s="45"/>
      <c r="H68" s="45"/>
      <c r="I68" s="84"/>
      <c r="J68" s="206"/>
      <c r="K68" s="31"/>
      <c r="L68" s="32"/>
      <c r="M68" s="32"/>
      <c r="N68" s="27"/>
      <c r="O68" s="33"/>
      <c r="P68" s="489"/>
      <c r="Q68" s="30"/>
    </row>
    <row r="69" spans="1:17" ht="13.5" customHeight="1">
      <c r="A69" s="509"/>
      <c r="B69" s="228" t="s">
        <v>57</v>
      </c>
      <c r="C69" s="219" t="s">
        <v>14</v>
      </c>
      <c r="D69" s="45">
        <v>510</v>
      </c>
      <c r="E69" s="45"/>
      <c r="F69" s="45"/>
      <c r="G69" s="45"/>
      <c r="H69" s="45"/>
      <c r="I69" s="84"/>
      <c r="J69" s="206"/>
      <c r="K69" s="31"/>
      <c r="L69" s="32"/>
      <c r="M69" s="32"/>
      <c r="N69" s="27"/>
      <c r="O69" s="33"/>
      <c r="P69" s="30"/>
      <c r="Q69" s="30"/>
    </row>
    <row r="70" spans="1:16" ht="13.5" customHeight="1">
      <c r="A70" s="509"/>
      <c r="B70" s="228" t="s">
        <v>263</v>
      </c>
      <c r="C70" s="219" t="s">
        <v>11</v>
      </c>
      <c r="D70" s="45">
        <v>12.85</v>
      </c>
      <c r="E70" s="45"/>
      <c r="F70" s="45"/>
      <c r="G70" s="45"/>
      <c r="H70" s="45"/>
      <c r="I70" s="84"/>
      <c r="J70" s="206"/>
      <c r="K70" s="31"/>
      <c r="L70" s="32"/>
      <c r="M70" s="32"/>
      <c r="N70" s="27"/>
      <c r="O70" s="33"/>
      <c r="P70" s="30"/>
    </row>
    <row r="71" spans="1:16" ht="13.5" customHeight="1">
      <c r="A71" s="229"/>
      <c r="B71" s="228" t="s">
        <v>107</v>
      </c>
      <c r="C71" s="219" t="s">
        <v>10</v>
      </c>
      <c r="D71" s="45">
        <v>112.2</v>
      </c>
      <c r="E71" s="45"/>
      <c r="F71" s="45"/>
      <c r="G71" s="45"/>
      <c r="H71" s="45"/>
      <c r="I71" s="84"/>
      <c r="J71" s="206"/>
      <c r="K71" s="31"/>
      <c r="L71" s="32"/>
      <c r="M71" s="32"/>
      <c r="N71" s="27"/>
      <c r="O71" s="33"/>
      <c r="P71" s="30"/>
    </row>
    <row r="72" spans="1:16" ht="28.5" customHeight="1">
      <c r="A72" s="220" t="s">
        <v>163</v>
      </c>
      <c r="B72" s="670" t="s">
        <v>290</v>
      </c>
      <c r="C72" s="221" t="s">
        <v>10</v>
      </c>
      <c r="D72" s="46">
        <v>106</v>
      </c>
      <c r="E72" s="70"/>
      <c r="F72" s="46"/>
      <c r="G72" s="45"/>
      <c r="H72" s="46"/>
      <c r="I72" s="78"/>
      <c r="J72" s="206"/>
      <c r="K72" s="31"/>
      <c r="L72" s="32"/>
      <c r="M72" s="32"/>
      <c r="N72" s="27"/>
      <c r="O72" s="33"/>
      <c r="P72" s="30"/>
    </row>
    <row r="73" spans="1:16" ht="13.5" customHeight="1">
      <c r="A73" s="220" t="s">
        <v>164</v>
      </c>
      <c r="B73" s="670" t="s">
        <v>291</v>
      </c>
      <c r="C73" s="221" t="s">
        <v>10</v>
      </c>
      <c r="D73" s="46">
        <v>106</v>
      </c>
      <c r="E73" s="70"/>
      <c r="F73" s="46"/>
      <c r="G73" s="45"/>
      <c r="H73" s="46"/>
      <c r="I73" s="78"/>
      <c r="J73" s="206"/>
      <c r="K73" s="31"/>
      <c r="L73" s="32"/>
      <c r="M73" s="32"/>
      <c r="N73" s="27"/>
      <c r="O73" s="33"/>
      <c r="P73" s="30"/>
    </row>
    <row r="74" spans="1:16" ht="13.5" customHeight="1">
      <c r="A74" s="222"/>
      <c r="B74" s="213" t="s">
        <v>283</v>
      </c>
      <c r="C74" s="214" t="s">
        <v>19</v>
      </c>
      <c r="D74" s="49">
        <v>233.2</v>
      </c>
      <c r="E74" s="48"/>
      <c r="F74" s="46"/>
      <c r="G74" s="46"/>
      <c r="H74" s="46"/>
      <c r="I74" s="78"/>
      <c r="J74" s="206"/>
      <c r="K74" s="31"/>
      <c r="L74" s="32"/>
      <c r="M74" s="32"/>
      <c r="N74" s="27"/>
      <c r="O74" s="33"/>
      <c r="P74" s="30"/>
    </row>
    <row r="75" spans="1:16" ht="13.5" customHeight="1">
      <c r="A75" s="222" t="s">
        <v>165</v>
      </c>
      <c r="B75" s="183" t="s">
        <v>287</v>
      </c>
      <c r="C75" s="426" t="s">
        <v>10</v>
      </c>
      <c r="D75" s="143">
        <v>106</v>
      </c>
      <c r="E75" s="230"/>
      <c r="F75" s="230"/>
      <c r="G75" s="143"/>
      <c r="H75" s="143"/>
      <c r="I75" s="144"/>
      <c r="J75" s="206"/>
      <c r="K75" s="190"/>
      <c r="L75" s="143"/>
      <c r="M75" s="143"/>
      <c r="N75" s="144"/>
      <c r="O75" s="671"/>
      <c r="P75" s="30"/>
    </row>
    <row r="76" spans="1:16" ht="27" customHeight="1">
      <c r="A76" s="220" t="s">
        <v>169</v>
      </c>
      <c r="B76" s="183" t="s">
        <v>288</v>
      </c>
      <c r="C76" s="142" t="s">
        <v>10</v>
      </c>
      <c r="D76" s="143">
        <v>106</v>
      </c>
      <c r="E76" s="143"/>
      <c r="F76" s="143"/>
      <c r="G76" s="143"/>
      <c r="H76" s="143"/>
      <c r="I76" s="144"/>
      <c r="J76" s="206"/>
      <c r="K76" s="190"/>
      <c r="L76" s="143"/>
      <c r="M76" s="143"/>
      <c r="N76" s="144"/>
      <c r="O76" s="128"/>
      <c r="P76" s="30"/>
    </row>
    <row r="77" spans="1:16" ht="13.5" customHeight="1">
      <c r="A77" s="222"/>
      <c r="B77" s="223" t="s">
        <v>284</v>
      </c>
      <c r="C77" s="146" t="s">
        <v>11</v>
      </c>
      <c r="D77" s="147">
        <v>33.39</v>
      </c>
      <c r="E77" s="147"/>
      <c r="F77" s="126"/>
      <c r="G77" s="126"/>
      <c r="H77" s="126"/>
      <c r="I77" s="127"/>
      <c r="J77" s="206"/>
      <c r="K77" s="129"/>
      <c r="L77" s="126"/>
      <c r="M77" s="126"/>
      <c r="N77" s="127"/>
      <c r="O77" s="130"/>
      <c r="P77" s="30"/>
    </row>
    <row r="78" spans="1:16" ht="13.5" customHeight="1">
      <c r="A78" s="222"/>
      <c r="B78" s="231" t="s">
        <v>57</v>
      </c>
      <c r="C78" s="146" t="s">
        <v>14</v>
      </c>
      <c r="D78" s="147">
        <v>318</v>
      </c>
      <c r="E78" s="147"/>
      <c r="F78" s="147"/>
      <c r="G78" s="147"/>
      <c r="H78" s="147"/>
      <c r="I78" s="179"/>
      <c r="J78" s="206"/>
      <c r="K78" s="193"/>
      <c r="L78" s="147"/>
      <c r="M78" s="147"/>
      <c r="N78" s="179"/>
      <c r="O78" s="208"/>
      <c r="P78" s="30"/>
    </row>
    <row r="79" spans="1:16" ht="13.5" customHeight="1">
      <c r="A79" s="222"/>
      <c r="B79" s="672" t="s">
        <v>285</v>
      </c>
      <c r="C79" s="35" t="s">
        <v>14</v>
      </c>
      <c r="D79" s="34">
        <v>10.06</v>
      </c>
      <c r="E79" s="35"/>
      <c r="F79" s="95"/>
      <c r="G79" s="95"/>
      <c r="H79" s="95"/>
      <c r="I79" s="187"/>
      <c r="J79" s="206"/>
      <c r="K79" s="186"/>
      <c r="L79" s="95"/>
      <c r="M79" s="95"/>
      <c r="N79" s="187"/>
      <c r="O79" s="188"/>
      <c r="P79" s="30"/>
    </row>
    <row r="80" spans="1:16" ht="13.5" customHeight="1">
      <c r="A80" s="222"/>
      <c r="B80" s="232" t="s">
        <v>67</v>
      </c>
      <c r="C80" s="142" t="s">
        <v>54</v>
      </c>
      <c r="D80" s="620">
        <v>1</v>
      </c>
      <c r="E80" s="190"/>
      <c r="F80" s="143"/>
      <c r="G80" s="143"/>
      <c r="H80" s="233"/>
      <c r="I80" s="144"/>
      <c r="J80" s="206"/>
      <c r="K80" s="129"/>
      <c r="L80" s="126"/>
      <c r="M80" s="143"/>
      <c r="N80" s="127"/>
      <c r="O80" s="130"/>
      <c r="P80" s="30"/>
    </row>
    <row r="81" spans="1:16" ht="21" customHeight="1">
      <c r="A81" s="699"/>
      <c r="B81" s="150" t="s">
        <v>22</v>
      </c>
      <c r="C81" s="152"/>
      <c r="D81" s="375"/>
      <c r="E81" s="152"/>
      <c r="F81" s="533"/>
      <c r="G81" s="194"/>
      <c r="H81" s="533"/>
      <c r="I81" s="534"/>
      <c r="J81" s="680"/>
      <c r="K81" s="235"/>
      <c r="L81" s="236"/>
      <c r="M81" s="236"/>
      <c r="N81" s="237"/>
      <c r="O81" s="700"/>
      <c r="P81" s="30"/>
    </row>
    <row r="82" spans="1:15" ht="20.25" customHeight="1">
      <c r="A82" s="92" t="s">
        <v>63</v>
      </c>
      <c r="B82" s="93" t="s">
        <v>44</v>
      </c>
      <c r="C82" s="376"/>
      <c r="D82" s="550"/>
      <c r="E82" s="376"/>
      <c r="F82" s="376"/>
      <c r="G82" s="376"/>
      <c r="H82" s="376"/>
      <c r="I82" s="377"/>
      <c r="J82" s="681"/>
      <c r="K82" s="378"/>
      <c r="L82" s="376"/>
      <c r="M82" s="376"/>
      <c r="N82" s="377"/>
      <c r="O82" s="681"/>
    </row>
    <row r="83" spans="1:15" ht="15.75" customHeight="1">
      <c r="A83" s="220" t="s">
        <v>34</v>
      </c>
      <c r="B83" s="416" t="s">
        <v>294</v>
      </c>
      <c r="C83" s="317" t="s">
        <v>12</v>
      </c>
      <c r="D83" s="37">
        <v>2</v>
      </c>
      <c r="E83" s="90"/>
      <c r="F83" s="37"/>
      <c r="G83" s="37"/>
      <c r="H83" s="37"/>
      <c r="I83" s="54"/>
      <c r="J83" s="55"/>
      <c r="K83" s="57"/>
      <c r="L83" s="37"/>
      <c r="M83" s="37"/>
      <c r="N83" s="54"/>
      <c r="O83" s="55"/>
    </row>
    <row r="84" spans="1:15" ht="13.5" customHeight="1">
      <c r="A84" s="220"/>
      <c r="B84" s="673" t="s">
        <v>300</v>
      </c>
      <c r="C84" s="581" t="s">
        <v>12</v>
      </c>
      <c r="D84" s="676">
        <v>2.06</v>
      </c>
      <c r="E84" s="674"/>
      <c r="F84" s="675"/>
      <c r="G84" s="675"/>
      <c r="H84" s="677"/>
      <c r="I84" s="678"/>
      <c r="J84" s="682"/>
      <c r="K84" s="679"/>
      <c r="L84" s="132"/>
      <c r="M84" s="132"/>
      <c r="N84" s="692"/>
      <c r="O84" s="682"/>
    </row>
    <row r="85" spans="1:15" ht="13.5" customHeight="1">
      <c r="A85" s="220"/>
      <c r="B85" s="673" t="s">
        <v>295</v>
      </c>
      <c r="C85" s="581" t="s">
        <v>19</v>
      </c>
      <c r="D85" s="676">
        <v>250</v>
      </c>
      <c r="E85" s="674"/>
      <c r="F85" s="675"/>
      <c r="G85" s="675"/>
      <c r="H85" s="677"/>
      <c r="I85" s="678"/>
      <c r="J85" s="682"/>
      <c r="K85" s="679"/>
      <c r="L85" s="132"/>
      <c r="M85" s="132"/>
      <c r="N85" s="692"/>
      <c r="O85" s="682"/>
    </row>
    <row r="86" spans="1:15" ht="13.5" customHeight="1">
      <c r="A86" s="220"/>
      <c r="B86" s="686" t="s">
        <v>301</v>
      </c>
      <c r="C86" s="687" t="s">
        <v>19</v>
      </c>
      <c r="D86" s="688">
        <v>12.24</v>
      </c>
      <c r="E86" s="90"/>
      <c r="F86" s="37"/>
      <c r="G86" s="32"/>
      <c r="H86" s="689"/>
      <c r="I86" s="27"/>
      <c r="J86" s="81"/>
      <c r="K86" s="307"/>
      <c r="L86" s="79"/>
      <c r="M86" s="79"/>
      <c r="N86" s="80"/>
      <c r="O86" s="81"/>
    </row>
    <row r="87" spans="1:15" ht="13.5" customHeight="1">
      <c r="A87" s="220" t="s">
        <v>35</v>
      </c>
      <c r="B87" s="53" t="s">
        <v>303</v>
      </c>
      <c r="C87" s="479" t="s">
        <v>11</v>
      </c>
      <c r="D87" s="577">
        <v>8</v>
      </c>
      <c r="E87" s="32"/>
      <c r="F87" s="37"/>
      <c r="G87" s="37"/>
      <c r="H87" s="37"/>
      <c r="I87" s="54"/>
      <c r="J87" s="55"/>
      <c r="K87" s="57"/>
      <c r="L87" s="37"/>
      <c r="M87" s="37"/>
      <c r="N87" s="54"/>
      <c r="O87" s="55"/>
    </row>
    <row r="88" spans="1:15" ht="27" customHeight="1">
      <c r="A88" s="220" t="s">
        <v>36</v>
      </c>
      <c r="B88" s="203" t="s">
        <v>296</v>
      </c>
      <c r="C88" s="317" t="s">
        <v>78</v>
      </c>
      <c r="D88" s="37">
        <v>4</v>
      </c>
      <c r="E88" s="90"/>
      <c r="F88" s="37"/>
      <c r="G88" s="37"/>
      <c r="H88" s="37"/>
      <c r="I88" s="54"/>
      <c r="J88" s="55"/>
      <c r="K88" s="57"/>
      <c r="L88" s="37"/>
      <c r="M88" s="79"/>
      <c r="N88" s="54"/>
      <c r="O88" s="55"/>
    </row>
    <row r="89" spans="1:15" ht="27.75" customHeight="1">
      <c r="A89" s="220" t="s">
        <v>37</v>
      </c>
      <c r="B89" s="685" t="s">
        <v>302</v>
      </c>
      <c r="C89" s="581" t="s">
        <v>12</v>
      </c>
      <c r="D89" s="676">
        <v>6.3</v>
      </c>
      <c r="E89" s="132"/>
      <c r="F89" s="131"/>
      <c r="G89" s="132"/>
      <c r="H89" s="132"/>
      <c r="I89" s="692"/>
      <c r="J89" s="682"/>
      <c r="K89" s="679"/>
      <c r="L89" s="132"/>
      <c r="M89" s="132"/>
      <c r="N89" s="692"/>
      <c r="O89" s="682"/>
    </row>
    <row r="90" spans="1:15" ht="13.5" customHeight="1">
      <c r="A90" s="220"/>
      <c r="B90" s="673" t="s">
        <v>299</v>
      </c>
      <c r="C90" s="581" t="s">
        <v>12</v>
      </c>
      <c r="D90" s="676">
        <v>6.49</v>
      </c>
      <c r="E90" s="132"/>
      <c r="F90" s="133"/>
      <c r="G90" s="133"/>
      <c r="H90" s="677"/>
      <c r="I90" s="678"/>
      <c r="J90" s="682"/>
      <c r="K90" s="679"/>
      <c r="L90" s="132"/>
      <c r="M90" s="132"/>
      <c r="N90" s="692"/>
      <c r="O90" s="682"/>
    </row>
    <row r="91" spans="1:15" ht="13.5" customHeight="1">
      <c r="A91" s="220"/>
      <c r="B91" s="673" t="s">
        <v>295</v>
      </c>
      <c r="C91" s="581" t="s">
        <v>19</v>
      </c>
      <c r="D91" s="676">
        <v>787.5</v>
      </c>
      <c r="E91" s="132"/>
      <c r="F91" s="133"/>
      <c r="G91" s="133"/>
      <c r="H91" s="677"/>
      <c r="I91" s="678"/>
      <c r="J91" s="682"/>
      <c r="K91" s="679"/>
      <c r="L91" s="132"/>
      <c r="M91" s="132"/>
      <c r="N91" s="692"/>
      <c r="O91" s="682"/>
    </row>
    <row r="92" spans="1:15" ht="13.5" customHeight="1">
      <c r="A92" s="220"/>
      <c r="B92" s="686" t="s">
        <v>301</v>
      </c>
      <c r="C92" s="687" t="s">
        <v>19</v>
      </c>
      <c r="D92" s="688">
        <v>38.56</v>
      </c>
      <c r="E92" s="90"/>
      <c r="F92" s="37"/>
      <c r="G92" s="32"/>
      <c r="H92" s="689"/>
      <c r="I92" s="27"/>
      <c r="J92" s="81"/>
      <c r="K92" s="307"/>
      <c r="L92" s="79"/>
      <c r="M92" s="79"/>
      <c r="N92" s="80"/>
      <c r="O92" s="81"/>
    </row>
    <row r="93" spans="1:15" ht="13.5" customHeight="1">
      <c r="A93" s="220" t="s">
        <v>43</v>
      </c>
      <c r="B93" s="53" t="s">
        <v>303</v>
      </c>
      <c r="C93" s="479" t="s">
        <v>11</v>
      </c>
      <c r="D93" s="479">
        <v>36</v>
      </c>
      <c r="E93" s="32"/>
      <c r="F93" s="37"/>
      <c r="G93" s="37"/>
      <c r="H93" s="37"/>
      <c r="I93" s="54"/>
      <c r="J93" s="55"/>
      <c r="K93" s="57"/>
      <c r="L93" s="37"/>
      <c r="M93" s="37"/>
      <c r="N93" s="54"/>
      <c r="O93" s="55"/>
    </row>
    <row r="94" spans="1:15" ht="26.25" customHeight="1">
      <c r="A94" s="220" t="s">
        <v>47</v>
      </c>
      <c r="B94" s="209" t="s">
        <v>304</v>
      </c>
      <c r="C94" s="317" t="s">
        <v>11</v>
      </c>
      <c r="D94" s="37">
        <v>15</v>
      </c>
      <c r="E94" s="90"/>
      <c r="F94" s="37"/>
      <c r="G94" s="37"/>
      <c r="H94" s="37"/>
      <c r="I94" s="54"/>
      <c r="J94" s="55"/>
      <c r="K94" s="57"/>
      <c r="L94" s="37"/>
      <c r="M94" s="79"/>
      <c r="N94" s="54"/>
      <c r="O94" s="55"/>
    </row>
    <row r="95" spans="1:15" ht="30.75" customHeight="1">
      <c r="A95" s="220" t="s">
        <v>47</v>
      </c>
      <c r="B95" s="215" t="s">
        <v>305</v>
      </c>
      <c r="C95" s="455" t="s">
        <v>11</v>
      </c>
      <c r="D95" s="79">
        <v>15</v>
      </c>
      <c r="E95" s="69"/>
      <c r="F95" s="69"/>
      <c r="G95" s="37"/>
      <c r="H95" s="37"/>
      <c r="I95" s="94"/>
      <c r="J95" s="81"/>
      <c r="K95" s="307"/>
      <c r="L95" s="79"/>
      <c r="M95" s="79"/>
      <c r="N95" s="80"/>
      <c r="O95" s="81"/>
    </row>
    <row r="96" spans="1:15" ht="13.5" customHeight="1">
      <c r="A96" s="220" t="s">
        <v>48</v>
      </c>
      <c r="B96" s="690" t="s">
        <v>306</v>
      </c>
      <c r="C96" s="142" t="s">
        <v>11</v>
      </c>
      <c r="D96" s="691">
        <v>15</v>
      </c>
      <c r="E96" s="69"/>
      <c r="F96" s="69"/>
      <c r="G96" s="37"/>
      <c r="H96" s="37"/>
      <c r="I96" s="94"/>
      <c r="J96" s="81"/>
      <c r="K96" s="307"/>
      <c r="L96" s="79"/>
      <c r="M96" s="79"/>
      <c r="N96" s="80"/>
      <c r="O96" s="81"/>
    </row>
    <row r="97" spans="1:15" ht="29.25" customHeight="1">
      <c r="A97" s="507" t="s">
        <v>166</v>
      </c>
      <c r="B97" s="234" t="s">
        <v>215</v>
      </c>
      <c r="C97" s="125" t="s">
        <v>14</v>
      </c>
      <c r="D97" s="126">
        <v>10</v>
      </c>
      <c r="E97" s="126"/>
      <c r="F97" s="126"/>
      <c r="G97" s="126"/>
      <c r="H97" s="126"/>
      <c r="I97" s="127"/>
      <c r="J97" s="130"/>
      <c r="K97" s="129"/>
      <c r="L97" s="126"/>
      <c r="M97" s="126"/>
      <c r="N97" s="127"/>
      <c r="O97" s="130"/>
    </row>
    <row r="98" spans="1:15" ht="13.5" customHeight="1">
      <c r="A98" s="496" t="s">
        <v>167</v>
      </c>
      <c r="B98" s="178" t="s">
        <v>53</v>
      </c>
      <c r="C98" s="146" t="s">
        <v>16</v>
      </c>
      <c r="D98" s="147">
        <v>1</v>
      </c>
      <c r="E98" s="147"/>
      <c r="F98" s="126"/>
      <c r="G98" s="126"/>
      <c r="H98" s="126"/>
      <c r="I98" s="127"/>
      <c r="J98" s="130"/>
      <c r="K98" s="193"/>
      <c r="L98" s="147"/>
      <c r="M98" s="126"/>
      <c r="N98" s="127"/>
      <c r="O98" s="130"/>
    </row>
    <row r="99" spans="1:15" ht="13.5" customHeight="1">
      <c r="A99" s="496" t="s">
        <v>168</v>
      </c>
      <c r="B99" s="178" t="s">
        <v>214</v>
      </c>
      <c r="C99" s="146" t="s">
        <v>16</v>
      </c>
      <c r="D99" s="147">
        <v>2</v>
      </c>
      <c r="E99" s="147"/>
      <c r="F99" s="126"/>
      <c r="G99" s="126"/>
      <c r="H99" s="126"/>
      <c r="I99" s="127"/>
      <c r="J99" s="130"/>
      <c r="K99" s="193"/>
      <c r="L99" s="147"/>
      <c r="M99" s="126"/>
      <c r="N99" s="127"/>
      <c r="O99" s="130"/>
    </row>
    <row r="100" spans="1:18" ht="12.75" customHeight="1">
      <c r="A100" s="496" t="s">
        <v>172</v>
      </c>
      <c r="B100" s="145" t="s">
        <v>70</v>
      </c>
      <c r="C100" s="125" t="s">
        <v>14</v>
      </c>
      <c r="D100" s="126">
        <v>1</v>
      </c>
      <c r="E100" s="126"/>
      <c r="F100" s="126"/>
      <c r="G100" s="126"/>
      <c r="H100" s="126"/>
      <c r="I100" s="127"/>
      <c r="J100" s="613"/>
      <c r="K100" s="129"/>
      <c r="L100" s="126"/>
      <c r="M100" s="126"/>
      <c r="N100" s="127"/>
      <c r="O100" s="130"/>
      <c r="R100" s="30"/>
    </row>
    <row r="101" spans="1:16" ht="18" customHeight="1">
      <c r="A101" s="242"/>
      <c r="B101" s="243" t="s">
        <v>25</v>
      </c>
      <c r="C101" s="244"/>
      <c r="D101" s="415"/>
      <c r="E101" s="244"/>
      <c r="F101" s="244"/>
      <c r="G101" s="244"/>
      <c r="H101" s="244"/>
      <c r="I101" s="245"/>
      <c r="J101" s="246"/>
      <c r="K101" s="247"/>
      <c r="L101" s="248"/>
      <c r="M101" s="248"/>
      <c r="N101" s="249"/>
      <c r="O101" s="616"/>
      <c r="P101" s="30"/>
    </row>
    <row r="102" spans="1:17" ht="18" customHeight="1">
      <c r="A102" s="250"/>
      <c r="B102" s="251" t="s">
        <v>22</v>
      </c>
      <c r="C102" s="252"/>
      <c r="D102" s="252"/>
      <c r="E102" s="252"/>
      <c r="F102" s="252"/>
      <c r="G102" s="252"/>
      <c r="H102" s="252"/>
      <c r="I102" s="252"/>
      <c r="J102" s="640"/>
      <c r="K102" s="313"/>
      <c r="L102" s="637"/>
      <c r="M102" s="637"/>
      <c r="N102" s="637"/>
      <c r="O102" s="158"/>
      <c r="P102" s="253"/>
      <c r="Q102" s="30"/>
    </row>
    <row r="103" spans="1:15" ht="15.75" customHeight="1">
      <c r="A103" s="97"/>
      <c r="B103" s="159" t="s">
        <v>23</v>
      </c>
      <c r="C103" s="98" t="s">
        <v>24</v>
      </c>
      <c r="D103" s="98"/>
      <c r="E103" s="99"/>
      <c r="F103" s="100"/>
      <c r="G103" s="100"/>
      <c r="H103" s="100"/>
      <c r="I103" s="100"/>
      <c r="J103" s="683"/>
      <c r="K103" s="642"/>
      <c r="L103" s="161"/>
      <c r="M103" s="162"/>
      <c r="N103" s="163"/>
      <c r="O103" s="162"/>
    </row>
    <row r="104" spans="1:16" ht="17.25" customHeight="1">
      <c r="A104" s="102" t="s">
        <v>21</v>
      </c>
      <c r="B104" s="103" t="s">
        <v>42</v>
      </c>
      <c r="C104" s="104"/>
      <c r="D104" s="104"/>
      <c r="E104" s="104"/>
      <c r="F104" s="105" t="s">
        <v>21</v>
      </c>
      <c r="G104" s="105" t="s">
        <v>21</v>
      </c>
      <c r="H104" s="105" t="s">
        <v>21</v>
      </c>
      <c r="I104" s="105" t="s">
        <v>21</v>
      </c>
      <c r="J104" s="76" t="s">
        <v>21</v>
      </c>
      <c r="K104" s="164"/>
      <c r="L104" s="165"/>
      <c r="M104" s="165"/>
      <c r="N104" s="166"/>
      <c r="O104" s="165"/>
      <c r="P104" s="30"/>
    </row>
    <row r="108" spans="2:18" ht="15.75">
      <c r="B108" s="254" t="s">
        <v>109</v>
      </c>
      <c r="Q108" s="108"/>
      <c r="R108" s="108"/>
    </row>
    <row r="109" spans="2:18" ht="15.75">
      <c r="B109" s="255" t="s">
        <v>110</v>
      </c>
      <c r="Q109" s="108"/>
      <c r="R109" s="108"/>
    </row>
    <row r="110" spans="2:18" ht="31.5" customHeight="1">
      <c r="B110" s="891" t="s">
        <v>111</v>
      </c>
      <c r="C110" s="891"/>
      <c r="D110" s="891"/>
      <c r="E110" s="891"/>
      <c r="F110" s="891"/>
      <c r="G110" s="891"/>
      <c r="H110" s="891"/>
      <c r="I110" s="891"/>
      <c r="J110" s="891"/>
      <c r="K110" s="891"/>
      <c r="L110" s="891"/>
      <c r="M110" s="891"/>
      <c r="N110" s="891"/>
      <c r="O110" s="891"/>
      <c r="Q110" s="108"/>
      <c r="R110" s="108"/>
    </row>
    <row r="111" ht="15.75">
      <c r="B111" s="256" t="s">
        <v>112</v>
      </c>
    </row>
    <row r="112" spans="2:15" ht="15" customHeight="1">
      <c r="B112" s="888" t="s">
        <v>113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8"/>
      <c r="M112" s="888"/>
      <c r="N112" s="888"/>
      <c r="O112" s="888"/>
    </row>
    <row r="113" spans="2:15" ht="17.25" customHeight="1">
      <c r="B113" s="888" t="s">
        <v>216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</row>
    <row r="114" spans="2:15" ht="17.25" customHeight="1">
      <c r="B114" s="888"/>
      <c r="C114" s="888"/>
      <c r="D114" s="888"/>
      <c r="E114" s="888"/>
      <c r="F114" s="888"/>
      <c r="G114" s="888"/>
      <c r="H114" s="888"/>
      <c r="I114" s="888"/>
      <c r="J114" s="888"/>
      <c r="K114" s="888"/>
      <c r="L114" s="888"/>
      <c r="M114" s="888"/>
      <c r="N114" s="888"/>
      <c r="O114" s="888"/>
    </row>
    <row r="115" spans="1:14" ht="27.75" customHeight="1">
      <c r="A115" s="316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2:12" ht="12.75">
      <c r="B116" s="196" t="s">
        <v>97</v>
      </c>
      <c r="C116" s="3"/>
      <c r="D116" s="3"/>
      <c r="E116" s="3"/>
      <c r="F116" s="167"/>
      <c r="G116" s="110" t="s">
        <v>98</v>
      </c>
      <c r="H116" s="168"/>
      <c r="I116" s="168"/>
      <c r="J116" s="168"/>
      <c r="K116" s="168"/>
      <c r="L116" s="197"/>
    </row>
    <row r="117" spans="2:15" ht="12.75">
      <c r="B117" s="3" t="s">
        <v>99</v>
      </c>
      <c r="C117" s="3"/>
      <c r="D117" s="3"/>
      <c r="E117" s="3"/>
      <c r="F117" s="167"/>
      <c r="G117" s="167" t="s">
        <v>433</v>
      </c>
      <c r="H117" s="167"/>
      <c r="I117" s="197"/>
      <c r="J117" s="197"/>
      <c r="K117" s="197"/>
      <c r="L117" s="197"/>
      <c r="M117" s="3"/>
      <c r="N117" s="3"/>
      <c r="O117" s="3"/>
    </row>
    <row r="118" spans="2:15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</sheetData>
  <sheetProtection/>
  <mergeCells count="22">
    <mergeCell ref="B114:O114"/>
    <mergeCell ref="B110:O110"/>
    <mergeCell ref="E8:J8"/>
    <mergeCell ref="O9:O10"/>
    <mergeCell ref="F9:F10"/>
    <mergeCell ref="L9:L10"/>
    <mergeCell ref="M9:M10"/>
    <mergeCell ref="N9:N10"/>
    <mergeCell ref="E9:E10"/>
    <mergeCell ref="G9:G10"/>
    <mergeCell ref="A8:A9"/>
    <mergeCell ref="A1:O1"/>
    <mergeCell ref="A2:O2"/>
    <mergeCell ref="N6:O6"/>
    <mergeCell ref="B7:K7"/>
    <mergeCell ref="I9:I10"/>
    <mergeCell ref="B113:O113"/>
    <mergeCell ref="B112:O112"/>
    <mergeCell ref="K8:O8"/>
    <mergeCell ref="K9:K10"/>
    <mergeCell ref="H9:H10"/>
    <mergeCell ref="J9:J10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="130" zoomScaleNormal="130" zoomScalePageLayoutView="0" workbookViewId="0" topLeftCell="A1">
      <selection activeCell="B6" sqref="B6"/>
    </sheetView>
  </sheetViews>
  <sheetFormatPr defaultColWidth="9.00390625" defaultRowHeight="12.75"/>
  <cols>
    <col min="1" max="1" width="4.875" style="107" customWidth="1"/>
    <col min="2" max="2" width="44.75390625" style="18" customWidth="1"/>
    <col min="3" max="3" width="5.00390625" style="18" customWidth="1"/>
    <col min="4" max="4" width="8.25390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8.87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74" t="s">
        <v>186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3" customFormat="1" ht="18" customHeight="1">
      <c r="A2" s="892" t="s">
        <v>184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</row>
    <row r="3" spans="1:15" s="3" customFormat="1" ht="12.75">
      <c r="A3" s="4"/>
      <c r="B3" s="526" t="s">
        <v>412</v>
      </c>
      <c r="H3" s="443"/>
      <c r="I3" s="443"/>
      <c r="J3" s="443"/>
      <c r="K3" s="443"/>
      <c r="L3" s="443"/>
      <c r="M3" s="443"/>
      <c r="O3" s="5"/>
    </row>
    <row r="4" spans="2:15" s="3" customFormat="1" ht="13.5" customHeight="1">
      <c r="B4" s="3" t="s">
        <v>413</v>
      </c>
      <c r="L4" s="6"/>
      <c r="M4" s="7"/>
      <c r="N4" s="258"/>
      <c r="O4" s="9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"/>
    </row>
    <row r="6" spans="1:15" s="3" customFormat="1" ht="14.25" customHeight="1">
      <c r="A6" s="4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1" t="s">
        <v>434</v>
      </c>
      <c r="M6" s="111"/>
      <c r="N6" s="890"/>
      <c r="O6" s="890"/>
    </row>
    <row r="7" spans="1:17" s="3" customFormat="1" ht="14.25" customHeight="1">
      <c r="A7" s="4"/>
      <c r="B7" s="876" t="s">
        <v>420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435</v>
      </c>
      <c r="O7" s="13"/>
      <c r="Q7" s="14"/>
    </row>
    <row r="8" spans="1:15" ht="15" customHeight="1">
      <c r="A8" s="893" t="s">
        <v>0</v>
      </c>
      <c r="B8" s="259"/>
      <c r="C8" s="260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94"/>
      <c r="B9" s="261"/>
      <c r="C9" s="262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4.75" customHeight="1">
      <c r="A10" s="263"/>
      <c r="B10" s="264" t="s">
        <v>8</v>
      </c>
      <c r="C10" s="26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21" customHeight="1">
      <c r="A11" s="465" t="s">
        <v>26</v>
      </c>
      <c r="B11" s="115" t="s">
        <v>45</v>
      </c>
      <c r="C11" s="172"/>
      <c r="D11" s="173"/>
      <c r="E11" s="174"/>
      <c r="F11" s="174"/>
      <c r="G11" s="175"/>
      <c r="H11" s="174"/>
      <c r="I11" s="176"/>
      <c r="J11" s="450"/>
      <c r="K11" s="177"/>
      <c r="L11" s="174"/>
      <c r="M11" s="174"/>
      <c r="N11" s="176"/>
      <c r="O11" s="497"/>
    </row>
    <row r="12" spans="1:15" ht="13.5" customHeight="1">
      <c r="A12" s="220" t="s">
        <v>9</v>
      </c>
      <c r="B12" s="178" t="s">
        <v>179</v>
      </c>
      <c r="C12" s="146" t="s">
        <v>11</v>
      </c>
      <c r="D12" s="147">
        <f>ROUND(97*0.7,2)</f>
        <v>67.9</v>
      </c>
      <c r="E12" s="125"/>
      <c r="F12" s="126"/>
      <c r="G12" s="126"/>
      <c r="H12" s="126"/>
      <c r="I12" s="127"/>
      <c r="J12" s="130"/>
      <c r="K12" s="129"/>
      <c r="L12" s="126"/>
      <c r="M12" s="180"/>
      <c r="N12" s="127"/>
      <c r="O12" s="294"/>
    </row>
    <row r="13" spans="1:15" ht="13.5" customHeight="1">
      <c r="A13" s="498" t="s">
        <v>15</v>
      </c>
      <c r="B13" s="452" t="s">
        <v>46</v>
      </c>
      <c r="C13" s="453" t="s">
        <v>11</v>
      </c>
      <c r="D13" s="147">
        <f>+D38</f>
        <v>75.5</v>
      </c>
      <c r="E13" s="192"/>
      <c r="F13" s="192"/>
      <c r="G13" s="126"/>
      <c r="H13" s="184"/>
      <c r="I13" s="127"/>
      <c r="J13" s="291"/>
      <c r="K13" s="193"/>
      <c r="L13" s="147"/>
      <c r="M13" s="126"/>
      <c r="N13" s="127"/>
      <c r="O13" s="294"/>
    </row>
    <row r="14" spans="1:16" ht="20.25" customHeight="1">
      <c r="A14" s="478"/>
      <c r="B14" s="150" t="s">
        <v>22</v>
      </c>
      <c r="C14" s="152"/>
      <c r="D14" s="375"/>
      <c r="E14" s="152"/>
      <c r="F14" s="346"/>
      <c r="G14" s="347"/>
      <c r="H14" s="346"/>
      <c r="I14" s="348"/>
      <c r="J14" s="349"/>
      <c r="K14" s="235"/>
      <c r="L14" s="236"/>
      <c r="M14" s="236"/>
      <c r="N14" s="237"/>
      <c r="O14" s="195"/>
      <c r="P14" s="30"/>
    </row>
    <row r="15" spans="1:18" ht="57.75" customHeight="1">
      <c r="A15" s="499" t="s">
        <v>27</v>
      </c>
      <c r="B15" s="266" t="s">
        <v>308</v>
      </c>
      <c r="C15" s="265" t="s">
        <v>11</v>
      </c>
      <c r="D15" s="695">
        <v>190</v>
      </c>
      <c r="E15" s="142"/>
      <c r="F15" s="181"/>
      <c r="G15" s="143"/>
      <c r="H15" s="143"/>
      <c r="I15" s="144"/>
      <c r="J15" s="267"/>
      <c r="K15" s="190"/>
      <c r="L15" s="143"/>
      <c r="M15" s="143"/>
      <c r="N15" s="144"/>
      <c r="O15" s="267"/>
      <c r="R15" s="18" t="s">
        <v>21</v>
      </c>
    </row>
    <row r="16" spans="1:17" ht="27" customHeight="1">
      <c r="A16" s="229" t="s">
        <v>28</v>
      </c>
      <c r="B16" s="268" t="s">
        <v>114</v>
      </c>
      <c r="C16" s="142" t="s">
        <v>115</v>
      </c>
      <c r="D16" s="143">
        <v>95</v>
      </c>
      <c r="E16" s="143"/>
      <c r="F16" s="143"/>
      <c r="G16" s="143"/>
      <c r="H16" s="144"/>
      <c r="I16" s="144"/>
      <c r="J16" s="130"/>
      <c r="K16" s="129"/>
      <c r="L16" s="126"/>
      <c r="M16" s="126"/>
      <c r="N16" s="127"/>
      <c r="O16" s="130"/>
      <c r="P16" s="30"/>
      <c r="Q16" s="30"/>
    </row>
    <row r="17" spans="1:15" ht="27.75" customHeight="1">
      <c r="A17" s="229" t="s">
        <v>29</v>
      </c>
      <c r="B17" s="234" t="s">
        <v>180</v>
      </c>
      <c r="C17" s="142" t="s">
        <v>116</v>
      </c>
      <c r="D17" s="143">
        <v>4</v>
      </c>
      <c r="E17" s="143"/>
      <c r="F17" s="143"/>
      <c r="G17" s="143"/>
      <c r="H17" s="143"/>
      <c r="I17" s="144"/>
      <c r="J17" s="128"/>
      <c r="K17" s="190"/>
      <c r="L17" s="143"/>
      <c r="M17" s="143"/>
      <c r="N17" s="144"/>
      <c r="O17" s="128"/>
    </row>
    <row r="18" spans="1:17" ht="14.25" customHeight="1">
      <c r="A18" s="229" t="s">
        <v>30</v>
      </c>
      <c r="B18" s="234" t="s">
        <v>272</v>
      </c>
      <c r="C18" s="142" t="s">
        <v>12</v>
      </c>
      <c r="D18" s="143">
        <v>21</v>
      </c>
      <c r="E18" s="125"/>
      <c r="F18" s="126"/>
      <c r="G18" s="126"/>
      <c r="H18" s="127"/>
      <c r="I18" s="127"/>
      <c r="J18" s="130"/>
      <c r="K18" s="204"/>
      <c r="L18" s="180"/>
      <c r="M18" s="180"/>
      <c r="N18" s="205"/>
      <c r="O18" s="206"/>
      <c r="Q18" s="30"/>
    </row>
    <row r="19" spans="1:16" ht="15" customHeight="1">
      <c r="A19" s="220" t="s">
        <v>73</v>
      </c>
      <c r="B19" s="269" t="s">
        <v>18</v>
      </c>
      <c r="C19" s="270" t="s">
        <v>11</v>
      </c>
      <c r="D19" s="180">
        <f>+D15</f>
        <v>190</v>
      </c>
      <c r="E19" s="180"/>
      <c r="F19" s="180"/>
      <c r="G19" s="180"/>
      <c r="H19" s="180"/>
      <c r="I19" s="205"/>
      <c r="J19" s="206"/>
      <c r="K19" s="204"/>
      <c r="L19" s="180"/>
      <c r="M19" s="180"/>
      <c r="N19" s="205"/>
      <c r="O19" s="206"/>
      <c r="P19" s="30"/>
    </row>
    <row r="20" spans="1:17" ht="13.5" customHeight="1">
      <c r="A20" s="510" t="s">
        <v>31</v>
      </c>
      <c r="B20" s="511" t="s">
        <v>159</v>
      </c>
      <c r="C20" s="512" t="s">
        <v>11</v>
      </c>
      <c r="D20" s="513">
        <f>ROUND(+D19*0.35,2)</f>
        <v>66.5</v>
      </c>
      <c r="E20" s="513"/>
      <c r="F20" s="513"/>
      <c r="G20" s="514"/>
      <c r="H20" s="514"/>
      <c r="I20" s="515"/>
      <c r="J20" s="480"/>
      <c r="K20" s="516"/>
      <c r="L20" s="514"/>
      <c r="M20" s="514"/>
      <c r="N20" s="515"/>
      <c r="O20" s="480"/>
      <c r="P20" s="30"/>
      <c r="Q20" s="30"/>
    </row>
    <row r="21" spans="1:17" ht="42" customHeight="1">
      <c r="A21" s="517" t="s">
        <v>32</v>
      </c>
      <c r="B21" s="271" t="s">
        <v>309</v>
      </c>
      <c r="C21" s="41" t="s">
        <v>11</v>
      </c>
      <c r="D21" s="32">
        <v>229</v>
      </c>
      <c r="E21" s="37"/>
      <c r="F21" s="37"/>
      <c r="G21" s="37"/>
      <c r="H21" s="54"/>
      <c r="I21" s="54"/>
      <c r="J21" s="33"/>
      <c r="K21" s="31"/>
      <c r="L21" s="32"/>
      <c r="M21" s="32"/>
      <c r="N21" s="27"/>
      <c r="O21" s="33"/>
      <c r="P21" s="30"/>
      <c r="Q21" s="30"/>
    </row>
    <row r="22" spans="1:17" ht="15" customHeight="1">
      <c r="A22" s="220"/>
      <c r="B22" s="223" t="s">
        <v>117</v>
      </c>
      <c r="C22" s="26" t="s">
        <v>19</v>
      </c>
      <c r="D22" s="34">
        <f>ROUND(+D21*2.6,2)</f>
        <v>595.4</v>
      </c>
      <c r="E22" s="37"/>
      <c r="F22" s="37"/>
      <c r="G22" s="37"/>
      <c r="H22" s="54"/>
      <c r="I22" s="54"/>
      <c r="J22" s="33"/>
      <c r="K22" s="31"/>
      <c r="L22" s="32"/>
      <c r="M22" s="32"/>
      <c r="N22" s="27"/>
      <c r="O22" s="33"/>
      <c r="P22" s="30"/>
      <c r="Q22" s="30"/>
    </row>
    <row r="23" spans="1:17" ht="13.5" customHeight="1">
      <c r="A23" s="500" t="s">
        <v>74</v>
      </c>
      <c r="B23" s="454" t="s">
        <v>181</v>
      </c>
      <c r="C23" s="26" t="s">
        <v>11</v>
      </c>
      <c r="D23" s="34">
        <v>205.83</v>
      </c>
      <c r="E23" s="34"/>
      <c r="F23" s="58"/>
      <c r="G23" s="34"/>
      <c r="H23" s="34"/>
      <c r="I23" s="27"/>
      <c r="J23" s="33"/>
      <c r="K23" s="31"/>
      <c r="L23" s="32"/>
      <c r="M23" s="32"/>
      <c r="N23" s="27"/>
      <c r="O23" s="33"/>
      <c r="P23" s="30"/>
      <c r="Q23" s="30"/>
    </row>
    <row r="24" spans="1:17" ht="13.5" customHeight="1">
      <c r="A24" s="50"/>
      <c r="B24" s="272" t="s">
        <v>182</v>
      </c>
      <c r="C24" s="146" t="s">
        <v>11</v>
      </c>
      <c r="D24" s="147">
        <f>ROUND(+D23*1.1,2)</f>
        <v>226.41</v>
      </c>
      <c r="E24" s="146"/>
      <c r="F24" s="126"/>
      <c r="G24" s="126"/>
      <c r="H24" s="126"/>
      <c r="I24" s="127"/>
      <c r="J24" s="291"/>
      <c r="K24" s="129"/>
      <c r="L24" s="126"/>
      <c r="M24" s="126"/>
      <c r="N24" s="127"/>
      <c r="O24" s="294"/>
      <c r="P24" s="30"/>
      <c r="Q24" s="30"/>
    </row>
    <row r="25" spans="1:17" ht="13.5" customHeight="1">
      <c r="A25" s="50"/>
      <c r="B25" s="272" t="s">
        <v>183</v>
      </c>
      <c r="C25" s="146" t="s">
        <v>16</v>
      </c>
      <c r="D25" s="147">
        <f>ROUND(+D23*6,2)</f>
        <v>1234.98</v>
      </c>
      <c r="E25" s="147"/>
      <c r="F25" s="147"/>
      <c r="G25" s="147"/>
      <c r="H25" s="147"/>
      <c r="I25" s="451"/>
      <c r="J25" s="291"/>
      <c r="K25" s="129"/>
      <c r="L25" s="126"/>
      <c r="M25" s="126"/>
      <c r="N25" s="127"/>
      <c r="O25" s="294"/>
      <c r="P25" s="30"/>
      <c r="Q25" s="30"/>
    </row>
    <row r="26" spans="1:17" ht="25.5">
      <c r="A26" s="220" t="s">
        <v>75</v>
      </c>
      <c r="B26" s="238" t="s">
        <v>310</v>
      </c>
      <c r="C26" s="125" t="s">
        <v>11</v>
      </c>
      <c r="D26" s="126">
        <f>+D15</f>
        <v>190</v>
      </c>
      <c r="E26" s="126"/>
      <c r="F26" s="126"/>
      <c r="G26" s="180"/>
      <c r="H26" s="126"/>
      <c r="I26" s="127"/>
      <c r="J26" s="130"/>
      <c r="K26" s="129"/>
      <c r="L26" s="126"/>
      <c r="M26" s="126"/>
      <c r="N26" s="127"/>
      <c r="O26" s="130"/>
      <c r="P26" s="30"/>
      <c r="Q26" s="30"/>
    </row>
    <row r="27" spans="1:17" ht="14.25" customHeight="1">
      <c r="A27" s="501"/>
      <c r="B27" s="272" t="s">
        <v>118</v>
      </c>
      <c r="C27" s="125" t="s">
        <v>19</v>
      </c>
      <c r="D27" s="126">
        <f>ROUND(+D26*0.3,2)</f>
        <v>57</v>
      </c>
      <c r="E27" s="126"/>
      <c r="F27" s="148"/>
      <c r="G27" s="180"/>
      <c r="H27" s="126"/>
      <c r="I27" s="127"/>
      <c r="J27" s="130"/>
      <c r="K27" s="129"/>
      <c r="L27" s="126"/>
      <c r="M27" s="126"/>
      <c r="N27" s="127"/>
      <c r="O27" s="130"/>
      <c r="P27" s="30"/>
      <c r="Q27" s="30"/>
    </row>
    <row r="28" spans="1:15" ht="13.5" customHeight="1">
      <c r="A28" s="501"/>
      <c r="B28" s="232" t="s">
        <v>217</v>
      </c>
      <c r="C28" s="125" t="s">
        <v>11</v>
      </c>
      <c r="D28" s="126">
        <f>ROUND(+D26*1.05,2)</f>
        <v>199.5</v>
      </c>
      <c r="E28" s="125"/>
      <c r="F28" s="148"/>
      <c r="G28" s="126"/>
      <c r="H28" s="126"/>
      <c r="I28" s="127"/>
      <c r="J28" s="130"/>
      <c r="K28" s="129"/>
      <c r="L28" s="126"/>
      <c r="M28" s="126"/>
      <c r="N28" s="127"/>
      <c r="O28" s="130"/>
    </row>
    <row r="29" spans="1:16" ht="12.75">
      <c r="A29" s="220"/>
      <c r="B29" s="232" t="s">
        <v>72</v>
      </c>
      <c r="C29" s="125" t="s">
        <v>19</v>
      </c>
      <c r="D29" s="126">
        <f>ROUND(+D26*6,2)</f>
        <v>1140</v>
      </c>
      <c r="E29" s="125"/>
      <c r="F29" s="126"/>
      <c r="G29" s="126"/>
      <c r="H29" s="126"/>
      <c r="I29" s="127"/>
      <c r="J29" s="130"/>
      <c r="K29" s="129"/>
      <c r="L29" s="126"/>
      <c r="M29" s="126"/>
      <c r="N29" s="127"/>
      <c r="O29" s="130"/>
      <c r="P29" s="30"/>
    </row>
    <row r="30" spans="1:15" ht="12.75">
      <c r="A30" s="220"/>
      <c r="B30" s="701" t="s">
        <v>311</v>
      </c>
      <c r="C30" s="146" t="s">
        <v>14</v>
      </c>
      <c r="D30" s="147">
        <v>1266</v>
      </c>
      <c r="E30" s="146"/>
      <c r="F30" s="126"/>
      <c r="G30" s="126"/>
      <c r="H30" s="126"/>
      <c r="I30" s="127"/>
      <c r="J30" s="130"/>
      <c r="K30" s="129"/>
      <c r="L30" s="126"/>
      <c r="M30" s="126"/>
      <c r="N30" s="127"/>
      <c r="O30" s="130"/>
    </row>
    <row r="31" spans="1:15" ht="12.75">
      <c r="A31" s="527"/>
      <c r="B31" s="223" t="s">
        <v>218</v>
      </c>
      <c r="C31" s="146" t="s">
        <v>10</v>
      </c>
      <c r="D31" s="147">
        <f>ROUND(97*1.1,2)</f>
        <v>106.7</v>
      </c>
      <c r="E31" s="146"/>
      <c r="F31" s="702"/>
      <c r="G31" s="126"/>
      <c r="H31" s="127"/>
      <c r="I31" s="127"/>
      <c r="J31" s="130"/>
      <c r="K31" s="129"/>
      <c r="L31" s="126"/>
      <c r="M31" s="126"/>
      <c r="N31" s="127"/>
      <c r="O31" s="130"/>
    </row>
    <row r="32" spans="1:17" ht="25.5">
      <c r="A32" s="220" t="s">
        <v>33</v>
      </c>
      <c r="B32" s="234" t="s">
        <v>312</v>
      </c>
      <c r="C32" s="703" t="s">
        <v>11</v>
      </c>
      <c r="D32" s="704">
        <f>+D26</f>
        <v>190</v>
      </c>
      <c r="E32" s="704"/>
      <c r="F32" s="704"/>
      <c r="G32" s="477"/>
      <c r="H32" s="477"/>
      <c r="I32" s="705"/>
      <c r="J32" s="706"/>
      <c r="K32" s="707"/>
      <c r="L32" s="477"/>
      <c r="M32" s="477"/>
      <c r="N32" s="705"/>
      <c r="O32" s="706"/>
      <c r="P32" s="30"/>
      <c r="Q32" s="30"/>
    </row>
    <row r="33" spans="1:17" ht="12.75">
      <c r="A33" s="220"/>
      <c r="B33" s="72" t="s">
        <v>266</v>
      </c>
      <c r="C33" s="146" t="s">
        <v>11</v>
      </c>
      <c r="D33" s="147">
        <f>ROUND(+D32*1.2*2,2)</f>
        <v>456</v>
      </c>
      <c r="E33" s="125"/>
      <c r="F33" s="148"/>
      <c r="G33" s="126"/>
      <c r="H33" s="126"/>
      <c r="I33" s="127"/>
      <c r="J33" s="130"/>
      <c r="K33" s="129"/>
      <c r="L33" s="126"/>
      <c r="M33" s="126"/>
      <c r="N33" s="127"/>
      <c r="O33" s="130"/>
      <c r="Q33" s="30"/>
    </row>
    <row r="34" spans="1:15" ht="12.75">
      <c r="A34" s="229"/>
      <c r="B34" s="207" t="s">
        <v>103</v>
      </c>
      <c r="C34" s="146" t="s">
        <v>19</v>
      </c>
      <c r="D34" s="147">
        <f>ROUND(+D32*14,2)</f>
        <v>2660</v>
      </c>
      <c r="E34" s="125"/>
      <c r="F34" s="148"/>
      <c r="G34" s="126"/>
      <c r="H34" s="126"/>
      <c r="I34" s="127"/>
      <c r="J34" s="130"/>
      <c r="K34" s="129"/>
      <c r="L34" s="126"/>
      <c r="M34" s="126"/>
      <c r="N34" s="127"/>
      <c r="O34" s="130"/>
    </row>
    <row r="35" spans="1:15" ht="12.75">
      <c r="A35" s="229"/>
      <c r="B35" s="207" t="s">
        <v>160</v>
      </c>
      <c r="C35" s="146" t="s">
        <v>10</v>
      </c>
      <c r="D35" s="147">
        <f>ROUND(97*1.1,2)</f>
        <v>106.7</v>
      </c>
      <c r="E35" s="125"/>
      <c r="F35" s="148"/>
      <c r="G35" s="126"/>
      <c r="H35" s="126"/>
      <c r="I35" s="127"/>
      <c r="J35" s="130"/>
      <c r="K35" s="129"/>
      <c r="L35" s="126"/>
      <c r="M35" s="126"/>
      <c r="N35" s="127"/>
      <c r="O35" s="130"/>
    </row>
    <row r="36" spans="1:15" ht="12.75">
      <c r="A36" s="502"/>
      <c r="B36" s="273" t="s">
        <v>69</v>
      </c>
      <c r="C36" s="26" t="s">
        <v>10</v>
      </c>
      <c r="D36" s="34">
        <f>ROUND(16*1.1,2)</f>
        <v>17.6</v>
      </c>
      <c r="E36" s="26"/>
      <c r="F36" s="52"/>
      <c r="G36" s="32"/>
      <c r="H36" s="32"/>
      <c r="I36" s="27"/>
      <c r="J36" s="33"/>
      <c r="K36" s="31"/>
      <c r="L36" s="32"/>
      <c r="M36" s="32"/>
      <c r="N36" s="27"/>
      <c r="O36" s="33"/>
    </row>
    <row r="37" spans="1:16" ht="12.75">
      <c r="A37" s="220"/>
      <c r="B37" s="51" t="s">
        <v>58</v>
      </c>
      <c r="C37" s="26" t="s">
        <v>11</v>
      </c>
      <c r="D37" s="34">
        <f>+D32</f>
        <v>190</v>
      </c>
      <c r="E37" s="26"/>
      <c r="F37" s="32"/>
      <c r="G37" s="32"/>
      <c r="H37" s="32"/>
      <c r="I37" s="27"/>
      <c r="J37" s="33"/>
      <c r="K37" s="31"/>
      <c r="L37" s="32"/>
      <c r="M37" s="32"/>
      <c r="N37" s="27"/>
      <c r="O37" s="33"/>
      <c r="P37" s="30"/>
    </row>
    <row r="38" spans="1:15" ht="12.75">
      <c r="A38" s="222" t="s">
        <v>173</v>
      </c>
      <c r="B38" s="234" t="s">
        <v>313</v>
      </c>
      <c r="C38" s="125" t="s">
        <v>11</v>
      </c>
      <c r="D38" s="126">
        <v>75.5</v>
      </c>
      <c r="E38" s="126"/>
      <c r="F38" s="126"/>
      <c r="G38" s="126"/>
      <c r="H38" s="126"/>
      <c r="I38" s="127"/>
      <c r="J38" s="130"/>
      <c r="K38" s="129"/>
      <c r="L38" s="126"/>
      <c r="M38" s="126"/>
      <c r="N38" s="127"/>
      <c r="O38" s="130"/>
    </row>
    <row r="39" spans="1:15" ht="12.75">
      <c r="A39" s="222"/>
      <c r="B39" s="223" t="s">
        <v>65</v>
      </c>
      <c r="C39" s="146" t="s">
        <v>20</v>
      </c>
      <c r="D39" s="147">
        <f>ROUND(+D38*0.3,2)</f>
        <v>22.65</v>
      </c>
      <c r="E39" s="126"/>
      <c r="F39" s="126"/>
      <c r="G39" s="126"/>
      <c r="H39" s="126"/>
      <c r="I39" s="127"/>
      <c r="J39" s="130"/>
      <c r="K39" s="129"/>
      <c r="L39" s="126"/>
      <c r="M39" s="126"/>
      <c r="N39" s="127"/>
      <c r="O39" s="130"/>
    </row>
    <row r="40" spans="1:15" ht="12.75">
      <c r="A40" s="222"/>
      <c r="B40" s="231" t="s">
        <v>66</v>
      </c>
      <c r="C40" s="146" t="s">
        <v>19</v>
      </c>
      <c r="D40" s="147">
        <f>ROUND(+D38*3,2)</f>
        <v>226.5</v>
      </c>
      <c r="E40" s="126"/>
      <c r="F40" s="126"/>
      <c r="G40" s="126"/>
      <c r="H40" s="126"/>
      <c r="I40" s="127"/>
      <c r="J40" s="130"/>
      <c r="K40" s="129"/>
      <c r="L40" s="126"/>
      <c r="M40" s="126"/>
      <c r="N40" s="127"/>
      <c r="O40" s="130"/>
    </row>
    <row r="41" spans="1:15" ht="12.75">
      <c r="A41" s="503" t="s">
        <v>176</v>
      </c>
      <c r="B41" s="274" t="s">
        <v>271</v>
      </c>
      <c r="C41" s="142" t="s">
        <v>11</v>
      </c>
      <c r="D41" s="143">
        <f>+D38</f>
        <v>75.5</v>
      </c>
      <c r="E41" s="126"/>
      <c r="F41" s="148"/>
      <c r="G41" s="126"/>
      <c r="H41" s="126"/>
      <c r="I41" s="127"/>
      <c r="J41" s="130"/>
      <c r="K41" s="129"/>
      <c r="L41" s="126"/>
      <c r="M41" s="126"/>
      <c r="N41" s="127"/>
      <c r="O41" s="130"/>
    </row>
    <row r="42" spans="1:15" ht="12.75">
      <c r="A42" s="504"/>
      <c r="B42" s="223" t="s">
        <v>267</v>
      </c>
      <c r="C42" s="146" t="s">
        <v>20</v>
      </c>
      <c r="D42" s="147">
        <f>ROUND(+D41*0.33,2)</f>
        <v>24.92</v>
      </c>
      <c r="E42" s="147"/>
      <c r="F42" s="126"/>
      <c r="G42" s="126"/>
      <c r="H42" s="126"/>
      <c r="I42" s="127"/>
      <c r="J42" s="130"/>
      <c r="K42" s="129"/>
      <c r="L42" s="126"/>
      <c r="M42" s="126"/>
      <c r="N42" s="127"/>
      <c r="O42" s="130"/>
    </row>
    <row r="43" spans="1:15" ht="12.75">
      <c r="A43" s="504"/>
      <c r="B43" s="275" t="s">
        <v>119</v>
      </c>
      <c r="C43" s="146" t="s">
        <v>19</v>
      </c>
      <c r="D43" s="147">
        <f>ROUND(+D41*0.33,2)</f>
        <v>24.92</v>
      </c>
      <c r="E43" s="147"/>
      <c r="F43" s="126"/>
      <c r="G43" s="126"/>
      <c r="H43" s="126"/>
      <c r="I43" s="127"/>
      <c r="J43" s="130"/>
      <c r="K43" s="129"/>
      <c r="L43" s="126"/>
      <c r="M43" s="126"/>
      <c r="N43" s="127"/>
      <c r="O43" s="130"/>
    </row>
    <row r="44" spans="1:15" ht="25.5">
      <c r="A44" s="498" t="s">
        <v>161</v>
      </c>
      <c r="B44" s="234" t="s">
        <v>68</v>
      </c>
      <c r="C44" s="125" t="s">
        <v>12</v>
      </c>
      <c r="D44" s="126">
        <v>40</v>
      </c>
      <c r="E44" s="143"/>
      <c r="F44" s="276"/>
      <c r="G44" s="46"/>
      <c r="H44" s="46"/>
      <c r="I44" s="84"/>
      <c r="J44" s="277"/>
      <c r="K44" s="278"/>
      <c r="L44" s="279"/>
      <c r="M44" s="46"/>
      <c r="N44" s="78"/>
      <c r="O44" s="83"/>
    </row>
    <row r="45" spans="1:15" ht="26.25" customHeight="1">
      <c r="A45" s="505" t="s">
        <v>162</v>
      </c>
      <c r="B45" s="397" t="s">
        <v>150</v>
      </c>
      <c r="C45" s="41" t="s">
        <v>12</v>
      </c>
      <c r="D45" s="32">
        <f>ROUND(+D47*0.08,2)</f>
        <v>5.43</v>
      </c>
      <c r="E45" s="32"/>
      <c r="F45" s="52"/>
      <c r="G45" s="32"/>
      <c r="H45" s="32"/>
      <c r="I45" s="27"/>
      <c r="J45" s="33"/>
      <c r="K45" s="31"/>
      <c r="L45" s="32"/>
      <c r="M45" s="32"/>
      <c r="N45" s="27"/>
      <c r="O45" s="33"/>
    </row>
    <row r="46" spans="1:17" ht="12" customHeight="1">
      <c r="A46" s="505"/>
      <c r="B46" s="398" t="s">
        <v>151</v>
      </c>
      <c r="C46" s="399" t="s">
        <v>12</v>
      </c>
      <c r="D46" s="696">
        <f>ROUND(D45*1.1,2)</f>
        <v>5.97</v>
      </c>
      <c r="E46" s="400"/>
      <c r="F46" s="401"/>
      <c r="G46" s="401"/>
      <c r="H46" s="401"/>
      <c r="I46" s="402"/>
      <c r="J46" s="403"/>
      <c r="K46" s="404"/>
      <c r="L46" s="401"/>
      <c r="M46" s="401"/>
      <c r="N46" s="402"/>
      <c r="O46" s="403"/>
      <c r="Q46" s="30"/>
    </row>
    <row r="47" spans="1:17" ht="25.5">
      <c r="A47" s="498" t="s">
        <v>163</v>
      </c>
      <c r="B47" s="405" t="s">
        <v>152</v>
      </c>
      <c r="C47" s="406" t="s">
        <v>77</v>
      </c>
      <c r="D47" s="697">
        <f>+D12</f>
        <v>67.9</v>
      </c>
      <c r="E47" s="32"/>
      <c r="F47" s="32"/>
      <c r="G47" s="32"/>
      <c r="H47" s="32"/>
      <c r="I47" s="27"/>
      <c r="J47" s="33"/>
      <c r="K47" s="31"/>
      <c r="L47" s="32"/>
      <c r="M47" s="32"/>
      <c r="N47" s="27"/>
      <c r="O47" s="75"/>
      <c r="Q47" s="30"/>
    </row>
    <row r="48" spans="1:17" ht="12.75">
      <c r="A48" s="498"/>
      <c r="B48" s="407" t="s">
        <v>153</v>
      </c>
      <c r="C48" s="406" t="s">
        <v>11</v>
      </c>
      <c r="D48" s="697">
        <f>ROUND(+D47*1.1,2)</f>
        <v>74.69</v>
      </c>
      <c r="E48" s="32"/>
      <c r="F48" s="32"/>
      <c r="G48" s="32"/>
      <c r="H48" s="32"/>
      <c r="I48" s="27"/>
      <c r="J48" s="33"/>
      <c r="K48" s="31"/>
      <c r="L48" s="32"/>
      <c r="M48" s="32"/>
      <c r="N48" s="27"/>
      <c r="O48" s="75"/>
      <c r="Q48" s="30"/>
    </row>
    <row r="49" spans="1:17" ht="12.75">
      <c r="A49" s="498"/>
      <c r="B49" s="407" t="s">
        <v>154</v>
      </c>
      <c r="C49" s="406" t="s">
        <v>71</v>
      </c>
      <c r="D49" s="697">
        <f>ROUND(97*1.03,2)</f>
        <v>99.91</v>
      </c>
      <c r="E49" s="32"/>
      <c r="F49" s="32"/>
      <c r="G49" s="32"/>
      <c r="H49" s="32"/>
      <c r="I49" s="27"/>
      <c r="J49" s="33"/>
      <c r="K49" s="31"/>
      <c r="L49" s="32"/>
      <c r="M49" s="32"/>
      <c r="N49" s="27"/>
      <c r="O49" s="75"/>
      <c r="Q49" s="30"/>
    </row>
    <row r="50" spans="1:17" ht="12.75">
      <c r="A50" s="506"/>
      <c r="B50" s="51" t="s">
        <v>155</v>
      </c>
      <c r="C50" s="26" t="s">
        <v>12</v>
      </c>
      <c r="D50" s="34">
        <f>ROUND(6.52*1.05,2)</f>
        <v>6.85</v>
      </c>
      <c r="E50" s="34"/>
      <c r="F50" s="34"/>
      <c r="G50" s="34"/>
      <c r="H50" s="34"/>
      <c r="I50" s="27"/>
      <c r="J50" s="33"/>
      <c r="K50" s="31"/>
      <c r="L50" s="32"/>
      <c r="M50" s="32"/>
      <c r="N50" s="182"/>
      <c r="O50" s="75"/>
      <c r="Q50" s="30"/>
    </row>
    <row r="51" spans="1:17" ht="12.75">
      <c r="A51" s="498"/>
      <c r="B51" s="232" t="s">
        <v>120</v>
      </c>
      <c r="C51" s="142" t="s">
        <v>12</v>
      </c>
      <c r="D51" s="143">
        <f>ROUND(+D47*0.05*1.1,2)</f>
        <v>3.73</v>
      </c>
      <c r="E51" s="142"/>
      <c r="F51" s="280"/>
      <c r="G51" s="143"/>
      <c r="H51" s="143"/>
      <c r="I51" s="144"/>
      <c r="J51" s="130"/>
      <c r="K51" s="129"/>
      <c r="L51" s="126"/>
      <c r="M51" s="126"/>
      <c r="N51" s="144"/>
      <c r="O51" s="130"/>
      <c r="Q51" s="30"/>
    </row>
    <row r="52" spans="1:15" ht="12.75">
      <c r="A52" s="510"/>
      <c r="B52" s="408" t="s">
        <v>58</v>
      </c>
      <c r="C52" s="406" t="s">
        <v>54</v>
      </c>
      <c r="D52" s="698">
        <v>1</v>
      </c>
      <c r="E52" s="32"/>
      <c r="F52" s="32"/>
      <c r="G52" s="32"/>
      <c r="H52" s="32"/>
      <c r="I52" s="27"/>
      <c r="J52" s="33"/>
      <c r="K52" s="31"/>
      <c r="L52" s="32"/>
      <c r="M52" s="32"/>
      <c r="N52" s="27"/>
      <c r="O52" s="75"/>
    </row>
    <row r="53" spans="1:17" ht="14.25" customHeight="1">
      <c r="A53" s="518"/>
      <c r="B53" s="51" t="s">
        <v>121</v>
      </c>
      <c r="C53" s="26" t="s">
        <v>122</v>
      </c>
      <c r="D53" s="34">
        <v>1.5</v>
      </c>
      <c r="E53" s="34"/>
      <c r="F53" s="34"/>
      <c r="G53" s="34"/>
      <c r="H53" s="34"/>
      <c r="I53" s="27"/>
      <c r="J53" s="63"/>
      <c r="K53" s="31"/>
      <c r="L53" s="32"/>
      <c r="M53" s="32"/>
      <c r="N53" s="409"/>
      <c r="O53" s="91"/>
      <c r="Q53" s="30"/>
    </row>
    <row r="54" spans="1:15" ht="13.5" customHeight="1">
      <c r="A54" s="507" t="s">
        <v>164</v>
      </c>
      <c r="B54" s="40" t="s">
        <v>156</v>
      </c>
      <c r="C54" s="41" t="s">
        <v>77</v>
      </c>
      <c r="D54" s="32">
        <v>82</v>
      </c>
      <c r="E54" s="34"/>
      <c r="F54" s="34"/>
      <c r="G54" s="32"/>
      <c r="H54" s="34"/>
      <c r="I54" s="61"/>
      <c r="J54" s="33"/>
      <c r="K54" s="31"/>
      <c r="L54" s="32"/>
      <c r="M54" s="32"/>
      <c r="N54" s="27"/>
      <c r="O54" s="33"/>
    </row>
    <row r="55" spans="1:15" ht="15">
      <c r="A55" s="507"/>
      <c r="B55" s="56" t="s">
        <v>157</v>
      </c>
      <c r="C55" s="41" t="s">
        <v>115</v>
      </c>
      <c r="D55" s="32">
        <f>ROUND(+D54*0.15,2)</f>
        <v>12.3</v>
      </c>
      <c r="E55" s="34"/>
      <c r="F55" s="34"/>
      <c r="G55" s="34"/>
      <c r="H55" s="34"/>
      <c r="I55" s="61"/>
      <c r="J55" s="33"/>
      <c r="K55" s="31"/>
      <c r="L55" s="32"/>
      <c r="M55" s="32"/>
      <c r="N55" s="27"/>
      <c r="O55" s="33"/>
    </row>
    <row r="56" spans="1:17" ht="13.5" customHeight="1">
      <c r="A56" s="508"/>
      <c r="B56" s="410" t="s">
        <v>158</v>
      </c>
      <c r="C56" s="411" t="s">
        <v>19</v>
      </c>
      <c r="D56" s="411">
        <f>ROUND(+D54*0.02,2)</f>
        <v>1.64</v>
      </c>
      <c r="E56" s="58"/>
      <c r="F56" s="58"/>
      <c r="G56" s="34"/>
      <c r="H56" s="58"/>
      <c r="I56" s="412"/>
      <c r="J56" s="91"/>
      <c r="K56" s="31"/>
      <c r="L56" s="32"/>
      <c r="M56" s="32"/>
      <c r="N56" s="27"/>
      <c r="O56" s="33"/>
      <c r="Q56" s="30"/>
    </row>
    <row r="57" spans="1:17" ht="18" customHeight="1">
      <c r="A57" s="85"/>
      <c r="B57" s="281" t="s">
        <v>22</v>
      </c>
      <c r="C57" s="86"/>
      <c r="D57" s="86"/>
      <c r="E57" s="86"/>
      <c r="F57" s="86"/>
      <c r="G57" s="86"/>
      <c r="H57" s="86"/>
      <c r="I57" s="282"/>
      <c r="J57" s="283"/>
      <c r="K57" s="302"/>
      <c r="L57" s="373"/>
      <c r="M57" s="373"/>
      <c r="N57" s="374"/>
      <c r="O57" s="285"/>
      <c r="P57" s="253"/>
      <c r="Q57" s="30"/>
    </row>
    <row r="58" spans="1:16" s="1" customFormat="1" ht="19.5" customHeight="1">
      <c r="A58" s="299"/>
      <c r="B58" s="300" t="s">
        <v>22</v>
      </c>
      <c r="C58" s="301"/>
      <c r="D58" s="301"/>
      <c r="E58" s="301"/>
      <c r="F58" s="301"/>
      <c r="G58" s="301"/>
      <c r="H58" s="301"/>
      <c r="I58" s="301"/>
      <c r="J58" s="301"/>
      <c r="K58" s="302"/>
      <c r="L58" s="284"/>
      <c r="M58" s="284"/>
      <c r="N58" s="284"/>
      <c r="O58" s="285"/>
      <c r="P58" s="18"/>
    </row>
    <row r="59" spans="1:18" s="1" customFormat="1" ht="15" customHeight="1">
      <c r="A59" s="97"/>
      <c r="B59" s="159" t="s">
        <v>23</v>
      </c>
      <c r="C59" s="98" t="s">
        <v>24</v>
      </c>
      <c r="D59" s="98"/>
      <c r="E59" s="99"/>
      <c r="F59" s="100"/>
      <c r="G59" s="100"/>
      <c r="H59" s="100"/>
      <c r="I59" s="100"/>
      <c r="J59" s="101"/>
      <c r="K59" s="160"/>
      <c r="L59" s="161"/>
      <c r="M59" s="162"/>
      <c r="N59" s="163"/>
      <c r="O59" s="162"/>
      <c r="P59" s="18"/>
      <c r="Q59" s="2"/>
      <c r="R59" s="2"/>
    </row>
    <row r="60" spans="1:18" s="1" customFormat="1" ht="18" customHeight="1">
      <c r="A60" s="102" t="s">
        <v>21</v>
      </c>
      <c r="B60" s="103" t="s">
        <v>42</v>
      </c>
      <c r="C60" s="104"/>
      <c r="D60" s="104"/>
      <c r="E60" s="104"/>
      <c r="F60" s="105"/>
      <c r="G60" s="105"/>
      <c r="H60" s="105"/>
      <c r="I60" s="105"/>
      <c r="J60" s="76"/>
      <c r="K60" s="164"/>
      <c r="L60" s="165"/>
      <c r="M60" s="165"/>
      <c r="N60" s="166"/>
      <c r="O60" s="165"/>
      <c r="P60" s="30"/>
      <c r="Q60" s="2"/>
      <c r="R60" s="2"/>
    </row>
    <row r="62" ht="13.5" customHeight="1"/>
    <row r="63" ht="13.5" customHeight="1"/>
    <row r="64" spans="2:12" ht="27" customHeight="1" hidden="1">
      <c r="B64" s="196"/>
      <c r="C64" s="3"/>
      <c r="D64" s="3"/>
      <c r="E64" s="3"/>
      <c r="F64" s="167"/>
      <c r="G64" s="110"/>
      <c r="H64" s="168"/>
      <c r="I64" s="168"/>
      <c r="J64" s="168"/>
      <c r="K64" s="168"/>
      <c r="L64" s="197"/>
    </row>
    <row r="65" spans="2:13" ht="12.75">
      <c r="B65" s="196" t="s">
        <v>97</v>
      </c>
      <c r="C65" s="3"/>
      <c r="D65" s="3"/>
      <c r="E65" s="3"/>
      <c r="F65" s="167"/>
      <c r="G65" s="110" t="s">
        <v>98</v>
      </c>
      <c r="H65" s="168"/>
      <c r="I65" s="168"/>
      <c r="J65" s="168"/>
      <c r="K65" s="168"/>
      <c r="L65" s="197"/>
      <c r="M65" s="3"/>
    </row>
    <row r="66" spans="2:13" ht="12.75">
      <c r="B66" s="3" t="s">
        <v>99</v>
      </c>
      <c r="C66" s="3"/>
      <c r="D66" s="3"/>
      <c r="E66" s="3"/>
      <c r="F66" s="167"/>
      <c r="G66" s="167" t="s">
        <v>436</v>
      </c>
      <c r="H66" s="167"/>
      <c r="I66" s="197"/>
      <c r="J66" s="197"/>
      <c r="K66" s="197"/>
      <c r="L66" s="3"/>
      <c r="M66" s="3"/>
    </row>
  </sheetData>
  <sheetProtection/>
  <mergeCells count="18">
    <mergeCell ref="H9:H10"/>
    <mergeCell ref="I9:I10"/>
    <mergeCell ref="J9:J10"/>
    <mergeCell ref="K9:K10"/>
    <mergeCell ref="A8:A9"/>
    <mergeCell ref="E8:J8"/>
    <mergeCell ref="K8:O8"/>
    <mergeCell ref="E9:E10"/>
    <mergeCell ref="F9:F10"/>
    <mergeCell ref="L9:L10"/>
    <mergeCell ref="M9:M10"/>
    <mergeCell ref="N9:N10"/>
    <mergeCell ref="O9:O10"/>
    <mergeCell ref="G9:G10"/>
    <mergeCell ref="A1:O1"/>
    <mergeCell ref="A2:O2"/>
    <mergeCell ref="N6:O6"/>
    <mergeCell ref="B7:K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="120" zoomScaleNormal="120" zoomScalePageLayoutView="0" workbookViewId="0" topLeftCell="A4">
      <selection activeCell="D6" sqref="D6"/>
    </sheetView>
  </sheetViews>
  <sheetFormatPr defaultColWidth="9.00390625" defaultRowHeight="12.75"/>
  <cols>
    <col min="1" max="1" width="4.875" style="747" customWidth="1"/>
    <col min="2" max="2" width="44.75390625" style="1" customWidth="1"/>
    <col min="3" max="3" width="5.00390625" style="1" customWidth="1"/>
    <col min="4" max="4" width="8.25390625" style="1" customWidth="1"/>
    <col min="5" max="5" width="7.00390625" style="1" customWidth="1"/>
    <col min="6" max="6" width="5.75390625" style="1" customWidth="1"/>
    <col min="7" max="7" width="6.625" style="1" customWidth="1"/>
    <col min="8" max="8" width="6.75390625" style="1" customWidth="1"/>
    <col min="9" max="9" width="6.125" style="1" customWidth="1"/>
    <col min="10" max="10" width="7.125" style="1" customWidth="1"/>
    <col min="11" max="11" width="8.875" style="1" customWidth="1"/>
    <col min="12" max="12" width="8.375" style="1" customWidth="1"/>
    <col min="13" max="13" width="8.875" style="1" customWidth="1"/>
    <col min="14" max="14" width="8.25390625" style="1" customWidth="1"/>
    <col min="15" max="15" width="8.625" style="1" customWidth="1"/>
    <col min="16" max="16" width="9.375" style="1" bestFit="1" customWidth="1"/>
    <col min="17" max="17" width="10.00390625" style="1" bestFit="1" customWidth="1"/>
    <col min="18" max="16384" width="9.125" style="1" customWidth="1"/>
  </cols>
  <sheetData>
    <row r="1" spans="1:15" s="711" customFormat="1" ht="16.5" customHeight="1">
      <c r="A1" s="874" t="s">
        <v>409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711" customFormat="1" ht="18" customHeight="1">
      <c r="A2" s="889" t="s">
        <v>323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</row>
    <row r="3" spans="1:15" s="711" customFormat="1" ht="12.75">
      <c r="A3" s="712"/>
      <c r="B3" s="526" t="s">
        <v>412</v>
      </c>
      <c r="C3" s="3"/>
      <c r="D3" s="3"/>
      <c r="E3" s="3"/>
      <c r="F3" s="3"/>
      <c r="G3" s="3"/>
      <c r="H3" s="443"/>
      <c r="I3" s="443"/>
      <c r="J3" s="443"/>
      <c r="K3" s="443"/>
      <c r="L3" s="713"/>
      <c r="M3" s="713"/>
      <c r="O3" s="713"/>
    </row>
    <row r="4" spans="1:15" s="711" customFormat="1" ht="13.5" customHeight="1">
      <c r="A4" s="714"/>
      <c r="B4" s="3" t="s">
        <v>413</v>
      </c>
      <c r="C4" s="3"/>
      <c r="D4" s="3"/>
      <c r="E4" s="3"/>
      <c r="F4" s="3"/>
      <c r="G4" s="3"/>
      <c r="H4" s="3"/>
      <c r="I4" s="3"/>
      <c r="J4" s="3"/>
      <c r="K4" s="3"/>
      <c r="L4" s="715"/>
      <c r="M4" s="716"/>
      <c r="N4" s="717"/>
      <c r="O4" s="718"/>
    </row>
    <row r="5" spans="1:17" s="711" customFormat="1" ht="14.25" customHeight="1">
      <c r="A5" s="712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719"/>
    </row>
    <row r="6" spans="1:15" s="711" customFormat="1" ht="14.25" customHeight="1">
      <c r="A6" s="712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1" t="s">
        <v>421</v>
      </c>
      <c r="M6" s="113"/>
      <c r="N6" s="890"/>
      <c r="O6" s="890"/>
    </row>
    <row r="7" spans="1:17" s="711" customFormat="1" ht="14.25" customHeight="1">
      <c r="A7" s="720"/>
      <c r="B7" s="876" t="s">
        <v>414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437</v>
      </c>
      <c r="M7" s="286"/>
      <c r="N7" s="286"/>
      <c r="O7" s="287"/>
      <c r="Q7" s="721"/>
    </row>
    <row r="8" spans="1:16" ht="16.5" customHeight="1">
      <c r="A8" s="893" t="s">
        <v>0</v>
      </c>
      <c r="B8" s="259"/>
      <c r="C8" s="16" t="s">
        <v>1</v>
      </c>
      <c r="D8" s="722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  <c r="P8" s="18"/>
    </row>
    <row r="9" spans="1:16" ht="12.75" customHeight="1">
      <c r="A9" s="894"/>
      <c r="B9" s="261"/>
      <c r="C9" s="20" t="s">
        <v>4</v>
      </c>
      <c r="D9" s="97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  <c r="P9" s="18"/>
    </row>
    <row r="10" spans="1:16" ht="26.25" customHeight="1">
      <c r="A10" s="263"/>
      <c r="B10" s="264" t="s">
        <v>8</v>
      </c>
      <c r="C10" s="264"/>
      <c r="D10" s="723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  <c r="P10" s="18"/>
    </row>
    <row r="11" spans="1:17" ht="58.5" customHeight="1">
      <c r="A11" s="465" t="s">
        <v>26</v>
      </c>
      <c r="B11" s="749" t="s">
        <v>326</v>
      </c>
      <c r="C11" s="724" t="s">
        <v>11</v>
      </c>
      <c r="D11" s="725">
        <v>306</v>
      </c>
      <c r="E11" s="726"/>
      <c r="F11" s="727"/>
      <c r="G11" s="727"/>
      <c r="H11" s="727"/>
      <c r="I11" s="728"/>
      <c r="J11" s="750"/>
      <c r="K11" s="288"/>
      <c r="L11" s="289"/>
      <c r="M11" s="289"/>
      <c r="N11" s="290"/>
      <c r="O11" s="519"/>
      <c r="P11" s="729"/>
      <c r="Q11" s="2"/>
    </row>
    <row r="12" spans="1:17" ht="13.5" customHeight="1">
      <c r="A12" s="39" t="s">
        <v>9</v>
      </c>
      <c r="B12" s="730" t="s">
        <v>317</v>
      </c>
      <c r="C12" s="142" t="s">
        <v>11</v>
      </c>
      <c r="D12" s="143">
        <f>+D11</f>
        <v>306</v>
      </c>
      <c r="E12" s="189"/>
      <c r="F12" s="189"/>
      <c r="G12" s="143"/>
      <c r="H12" s="143"/>
      <c r="I12" s="144"/>
      <c r="J12" s="731"/>
      <c r="K12" s="190"/>
      <c r="L12" s="143"/>
      <c r="M12" s="143"/>
      <c r="N12" s="144"/>
      <c r="O12" s="128"/>
      <c r="P12" s="729"/>
      <c r="Q12" s="2"/>
    </row>
    <row r="13" spans="1:17" ht="13.5" customHeight="1">
      <c r="A13" s="305" t="s">
        <v>15</v>
      </c>
      <c r="B13" s="73" t="s">
        <v>318</v>
      </c>
      <c r="C13" s="41" t="s">
        <v>11</v>
      </c>
      <c r="D13" s="566">
        <f>+D12</f>
        <v>306</v>
      </c>
      <c r="E13" s="126"/>
      <c r="F13" s="126"/>
      <c r="G13" s="126"/>
      <c r="H13" s="126"/>
      <c r="I13" s="562"/>
      <c r="J13" s="206"/>
      <c r="K13" s="129"/>
      <c r="L13" s="126"/>
      <c r="M13" s="32"/>
      <c r="N13" s="127"/>
      <c r="O13" s="130"/>
      <c r="P13" s="729"/>
      <c r="Q13" s="2"/>
    </row>
    <row r="14" spans="1:17" ht="27.75" customHeight="1">
      <c r="A14" s="123" t="s">
        <v>17</v>
      </c>
      <c r="B14" s="269" t="s">
        <v>359</v>
      </c>
      <c r="C14" s="125" t="s">
        <v>11</v>
      </c>
      <c r="D14" s="126">
        <v>35</v>
      </c>
      <c r="E14" s="126"/>
      <c r="F14" s="126"/>
      <c r="G14" s="126"/>
      <c r="H14" s="126"/>
      <c r="I14" s="562"/>
      <c r="J14" s="312"/>
      <c r="K14" s="129"/>
      <c r="L14" s="126"/>
      <c r="M14" s="126"/>
      <c r="N14" s="127"/>
      <c r="O14" s="291"/>
      <c r="P14" s="729"/>
      <c r="Q14" s="2"/>
    </row>
    <row r="15" spans="1:17" ht="13.5" customHeight="1">
      <c r="A15" s="47"/>
      <c r="B15" s="47" t="s">
        <v>360</v>
      </c>
      <c r="C15" s="221" t="s">
        <v>11</v>
      </c>
      <c r="D15" s="46">
        <f>ROUND(+D14*1.05,2)</f>
        <v>36.75</v>
      </c>
      <c r="E15" s="46"/>
      <c r="F15" s="46"/>
      <c r="G15" s="46"/>
      <c r="H15" s="46"/>
      <c r="I15" s="78"/>
      <c r="J15" s="128"/>
      <c r="K15" s="31"/>
      <c r="L15" s="32"/>
      <c r="M15" s="32"/>
      <c r="N15" s="27"/>
      <c r="O15" s="33"/>
      <c r="P15" s="729"/>
      <c r="Q15" s="2"/>
    </row>
    <row r="16" spans="1:17" ht="13.5" customHeight="1">
      <c r="A16" s="222"/>
      <c r="B16" s="225" t="s">
        <v>324</v>
      </c>
      <c r="C16" s="221" t="s">
        <v>19</v>
      </c>
      <c r="D16" s="46">
        <f>ROUND(+D14*5,2)</f>
        <v>175</v>
      </c>
      <c r="E16" s="46"/>
      <c r="F16" s="46"/>
      <c r="G16" s="46"/>
      <c r="H16" s="46"/>
      <c r="I16" s="78"/>
      <c r="J16" s="128"/>
      <c r="K16" s="31"/>
      <c r="L16" s="32"/>
      <c r="M16" s="32"/>
      <c r="N16" s="27"/>
      <c r="O16" s="33"/>
      <c r="P16" s="729"/>
      <c r="Q16" s="2"/>
    </row>
    <row r="17" spans="1:17" ht="13.5" customHeight="1">
      <c r="A17" s="222" t="s">
        <v>76</v>
      </c>
      <c r="B17" s="690" t="s">
        <v>361</v>
      </c>
      <c r="C17" s="70" t="s">
        <v>12</v>
      </c>
      <c r="D17" s="797">
        <v>0.14</v>
      </c>
      <c r="E17" s="46"/>
      <c r="F17" s="45"/>
      <c r="G17" s="46"/>
      <c r="H17" s="46"/>
      <c r="I17" s="78"/>
      <c r="J17" s="798"/>
      <c r="K17" s="797"/>
      <c r="L17" s="46"/>
      <c r="M17" s="32"/>
      <c r="N17" s="78"/>
      <c r="O17" s="799"/>
      <c r="P17" s="729"/>
      <c r="Q17" s="2"/>
    </row>
    <row r="18" spans="1:17" ht="27.75" customHeight="1">
      <c r="A18" s="220" t="s">
        <v>88</v>
      </c>
      <c r="B18" s="269" t="s">
        <v>327</v>
      </c>
      <c r="C18" s="125" t="s">
        <v>11</v>
      </c>
      <c r="D18" s="126">
        <v>1.72</v>
      </c>
      <c r="E18" s="126"/>
      <c r="F18" s="126"/>
      <c r="G18" s="126"/>
      <c r="H18" s="126"/>
      <c r="I18" s="562"/>
      <c r="J18" s="312"/>
      <c r="K18" s="129"/>
      <c r="L18" s="126"/>
      <c r="M18" s="32"/>
      <c r="N18" s="127"/>
      <c r="O18" s="294"/>
      <c r="P18" s="732"/>
      <c r="Q18" s="2"/>
    </row>
    <row r="19" spans="1:17" ht="14.25" customHeight="1">
      <c r="A19" s="760"/>
      <c r="B19" s="47" t="s">
        <v>328</v>
      </c>
      <c r="C19" s="221" t="s">
        <v>11</v>
      </c>
      <c r="D19" s="46">
        <f>ROUND(+D18*1.1,2)</f>
        <v>1.89</v>
      </c>
      <c r="E19" s="46"/>
      <c r="F19" s="46"/>
      <c r="G19" s="46"/>
      <c r="H19" s="46"/>
      <c r="I19" s="78"/>
      <c r="J19" s="128"/>
      <c r="K19" s="31"/>
      <c r="L19" s="32"/>
      <c r="M19" s="32"/>
      <c r="N19" s="27"/>
      <c r="O19" s="33"/>
      <c r="P19" s="732"/>
      <c r="Q19" s="2"/>
    </row>
    <row r="20" spans="1:17" ht="12.75" customHeight="1">
      <c r="A20" s="222"/>
      <c r="B20" s="56" t="s">
        <v>58</v>
      </c>
      <c r="C20" s="221" t="s">
        <v>54</v>
      </c>
      <c r="D20" s="46">
        <v>1</v>
      </c>
      <c r="E20" s="46"/>
      <c r="F20" s="46"/>
      <c r="G20" s="46"/>
      <c r="H20" s="46"/>
      <c r="I20" s="78"/>
      <c r="J20" s="128"/>
      <c r="K20" s="31"/>
      <c r="L20" s="32"/>
      <c r="M20" s="32"/>
      <c r="N20" s="27"/>
      <c r="O20" s="33"/>
      <c r="P20" s="733"/>
      <c r="Q20" s="2"/>
    </row>
    <row r="21" spans="1:17" ht="12.75" customHeight="1">
      <c r="A21" s="220" t="s">
        <v>90</v>
      </c>
      <c r="B21" s="751" t="s">
        <v>329</v>
      </c>
      <c r="C21" s="146" t="s">
        <v>11</v>
      </c>
      <c r="D21" s="147">
        <f>+D11</f>
        <v>306</v>
      </c>
      <c r="E21" s="147"/>
      <c r="F21" s="147"/>
      <c r="G21" s="147"/>
      <c r="H21" s="147"/>
      <c r="I21" s="179"/>
      <c r="J21" s="130"/>
      <c r="K21" s="193"/>
      <c r="L21" s="147"/>
      <c r="M21" s="126"/>
      <c r="N21" s="179"/>
      <c r="O21" s="292"/>
      <c r="P21" s="733"/>
      <c r="Q21" s="2"/>
    </row>
    <row r="22" spans="1:17" ht="12.75" customHeight="1">
      <c r="A22" s="39"/>
      <c r="B22" s="51" t="s">
        <v>319</v>
      </c>
      <c r="C22" s="26" t="s">
        <v>11</v>
      </c>
      <c r="D22" s="34">
        <f>ROUND(+D21*1.2,2)</f>
        <v>367.2</v>
      </c>
      <c r="E22" s="491"/>
      <c r="F22" s="491"/>
      <c r="G22" s="491"/>
      <c r="H22" s="491"/>
      <c r="I22" s="568"/>
      <c r="J22" s="130"/>
      <c r="K22" s="569"/>
      <c r="L22" s="491"/>
      <c r="M22" s="32"/>
      <c r="N22" s="27"/>
      <c r="O22" s="33"/>
      <c r="P22" s="733"/>
      <c r="Q22" s="2"/>
    </row>
    <row r="23" spans="1:17" ht="12.75" customHeight="1">
      <c r="A23" s="39"/>
      <c r="B23" s="51" t="s">
        <v>320</v>
      </c>
      <c r="C23" s="26" t="s">
        <v>321</v>
      </c>
      <c r="D23" s="34">
        <v>4</v>
      </c>
      <c r="E23" s="58"/>
      <c r="F23" s="58"/>
      <c r="G23" s="58"/>
      <c r="H23" s="58"/>
      <c r="I23" s="734"/>
      <c r="J23" s="130"/>
      <c r="K23" s="735"/>
      <c r="L23" s="58"/>
      <c r="M23" s="32"/>
      <c r="N23" s="27"/>
      <c r="O23" s="33"/>
      <c r="P23" s="733"/>
      <c r="Q23" s="2"/>
    </row>
    <row r="24" spans="1:17" ht="12.75" customHeight="1">
      <c r="A24" s="220" t="s">
        <v>91</v>
      </c>
      <c r="B24" s="293" t="s">
        <v>330</v>
      </c>
      <c r="C24" s="752" t="s">
        <v>11</v>
      </c>
      <c r="D24" s="753">
        <f>+D21</f>
        <v>306</v>
      </c>
      <c r="E24" s="147"/>
      <c r="F24" s="147"/>
      <c r="G24" s="126"/>
      <c r="H24" s="754"/>
      <c r="I24" s="755"/>
      <c r="J24" s="756"/>
      <c r="K24" s="129"/>
      <c r="L24" s="126"/>
      <c r="M24" s="126"/>
      <c r="N24" s="614"/>
      <c r="O24" s="294"/>
      <c r="P24" s="733"/>
      <c r="Q24" s="2"/>
    </row>
    <row r="25" spans="1:17" ht="12.75" customHeight="1">
      <c r="A25" s="220"/>
      <c r="B25" s="757" t="s">
        <v>331</v>
      </c>
      <c r="C25" s="146" t="s">
        <v>12</v>
      </c>
      <c r="D25" s="147">
        <f>ROUND(+D24*0.32,2)</f>
        <v>97.92</v>
      </c>
      <c r="E25" s="147"/>
      <c r="F25" s="147"/>
      <c r="G25" s="126"/>
      <c r="H25" s="147"/>
      <c r="I25" s="755"/>
      <c r="J25" s="756"/>
      <c r="K25" s="129"/>
      <c r="L25" s="126"/>
      <c r="M25" s="126"/>
      <c r="N25" s="614"/>
      <c r="O25" s="294"/>
      <c r="P25" s="733"/>
      <c r="Q25" s="2"/>
    </row>
    <row r="26" spans="1:17" ht="12.75" customHeight="1">
      <c r="A26" s="220"/>
      <c r="B26" s="56" t="s">
        <v>58</v>
      </c>
      <c r="C26" s="43" t="s">
        <v>11</v>
      </c>
      <c r="D26" s="57">
        <f>+D24</f>
        <v>306</v>
      </c>
      <c r="E26" s="67"/>
      <c r="F26" s="64"/>
      <c r="G26" s="32"/>
      <c r="H26" s="32"/>
      <c r="I26" s="27"/>
      <c r="J26" s="33"/>
      <c r="K26" s="65"/>
      <c r="L26" s="32"/>
      <c r="M26" s="32"/>
      <c r="N26" s="27"/>
      <c r="O26" s="33"/>
      <c r="P26" s="733"/>
      <c r="Q26" s="2"/>
    </row>
    <row r="27" spans="1:17" ht="12.75" customHeight="1">
      <c r="A27" s="220" t="s">
        <v>93</v>
      </c>
      <c r="B27" s="759" t="s">
        <v>332</v>
      </c>
      <c r="C27" s="758" t="s">
        <v>11</v>
      </c>
      <c r="D27" s="57">
        <v>22</v>
      </c>
      <c r="E27" s="64"/>
      <c r="F27" s="64"/>
      <c r="G27" s="570"/>
      <c r="H27" s="32"/>
      <c r="I27" s="27"/>
      <c r="J27" s="33"/>
      <c r="K27" s="65"/>
      <c r="L27" s="32"/>
      <c r="M27" s="126"/>
      <c r="N27" s="27"/>
      <c r="O27" s="33"/>
      <c r="P27" s="733"/>
      <c r="Q27" s="2"/>
    </row>
    <row r="28" spans="1:16" ht="18" customHeight="1">
      <c r="A28" s="567"/>
      <c r="B28" s="365" t="s">
        <v>22</v>
      </c>
      <c r="C28" s="571"/>
      <c r="D28" s="428"/>
      <c r="E28" s="572"/>
      <c r="F28" s="572"/>
      <c r="G28" s="572"/>
      <c r="H28" s="296"/>
      <c r="I28" s="573"/>
      <c r="J28" s="742"/>
      <c r="K28" s="574"/>
      <c r="L28" s="575"/>
      <c r="M28" s="575"/>
      <c r="N28" s="576"/>
      <c r="O28" s="165"/>
      <c r="P28" s="253"/>
    </row>
    <row r="29" spans="1:18" ht="14.25" customHeight="1">
      <c r="A29" s="743"/>
      <c r="B29" s="159" t="s">
        <v>23</v>
      </c>
      <c r="C29" s="98" t="s">
        <v>24</v>
      </c>
      <c r="D29" s="98"/>
      <c r="E29" s="744"/>
      <c r="F29" s="745"/>
      <c r="G29" s="745"/>
      <c r="H29" s="745"/>
      <c r="I29" s="745"/>
      <c r="J29" s="746"/>
      <c r="K29" s="160"/>
      <c r="L29" s="161"/>
      <c r="M29" s="162"/>
      <c r="N29" s="163"/>
      <c r="O29" s="162"/>
      <c r="P29" s="18"/>
      <c r="Q29" s="2"/>
      <c r="R29" s="2"/>
    </row>
    <row r="30" spans="1:18" ht="18" customHeight="1">
      <c r="A30" s="102" t="s">
        <v>21</v>
      </c>
      <c r="B30" s="103" t="s">
        <v>42</v>
      </c>
      <c r="C30" s="104"/>
      <c r="D30" s="104"/>
      <c r="E30" s="104"/>
      <c r="F30" s="105"/>
      <c r="G30" s="105"/>
      <c r="H30" s="105"/>
      <c r="I30" s="105"/>
      <c r="J30" s="76"/>
      <c r="K30" s="164"/>
      <c r="L30" s="165"/>
      <c r="M30" s="165"/>
      <c r="N30" s="166"/>
      <c r="O30" s="165"/>
      <c r="P30" s="30"/>
      <c r="Q30" s="2"/>
      <c r="R30" s="2"/>
    </row>
    <row r="31" spans="1:18" ht="12.75">
      <c r="A31" s="10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"/>
      <c r="R31" s="2"/>
    </row>
    <row r="32" spans="1:16" ht="9.75" customHeight="1">
      <c r="A32" s="617"/>
      <c r="B32" s="618"/>
      <c r="C32" s="619"/>
      <c r="D32" s="619"/>
      <c r="E32" s="619"/>
      <c r="F32" s="303"/>
      <c r="G32" s="303"/>
      <c r="H32" s="303"/>
      <c r="I32" s="303"/>
      <c r="J32" s="303"/>
      <c r="K32" s="304"/>
      <c r="L32" s="303"/>
      <c r="M32" s="303"/>
      <c r="N32" s="303"/>
      <c r="O32" s="303"/>
      <c r="P32" s="18"/>
    </row>
    <row r="33" spans="1:16" ht="12.75">
      <c r="A33" s="617"/>
      <c r="B33" s="618"/>
      <c r="C33" s="619"/>
      <c r="D33" s="619"/>
      <c r="E33" s="619"/>
      <c r="F33" s="303"/>
      <c r="G33" s="303"/>
      <c r="H33" s="303"/>
      <c r="I33" s="303"/>
      <c r="J33" s="303"/>
      <c r="K33" s="304"/>
      <c r="L33" s="303"/>
      <c r="M33" s="303"/>
      <c r="N33" s="303"/>
      <c r="O33" s="303"/>
      <c r="P33" s="18"/>
    </row>
    <row r="34" spans="1:16" ht="12.75">
      <c r="A34" s="107"/>
      <c r="B34" s="196" t="s">
        <v>97</v>
      </c>
      <c r="C34" s="3"/>
      <c r="D34" s="3"/>
      <c r="E34" s="3"/>
      <c r="F34" s="167"/>
      <c r="G34" s="110" t="s">
        <v>98</v>
      </c>
      <c r="H34" s="168"/>
      <c r="I34" s="168"/>
      <c r="J34" s="168"/>
      <c r="K34" s="168"/>
      <c r="L34" s="197"/>
      <c r="M34" s="18"/>
      <c r="N34" s="18"/>
      <c r="O34" s="18"/>
      <c r="P34" s="18"/>
    </row>
    <row r="35" spans="1:16" ht="12.75">
      <c r="A35" s="107"/>
      <c r="B35" s="3" t="s">
        <v>99</v>
      </c>
      <c r="C35" s="3"/>
      <c r="D35" s="3"/>
      <c r="E35" s="3"/>
      <c r="F35" s="167"/>
      <c r="G35" s="167" t="s">
        <v>433</v>
      </c>
      <c r="H35" s="167"/>
      <c r="I35" s="197"/>
      <c r="J35" s="197"/>
      <c r="K35" s="197"/>
      <c r="L35" s="197"/>
      <c r="M35" s="3"/>
      <c r="N35" s="3"/>
      <c r="O35" s="3"/>
      <c r="P35" s="18"/>
    </row>
    <row r="36" spans="1:16" ht="12.75">
      <c r="A36" s="10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0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2.75">
      <c r="A38" s="10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10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10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10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10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2.75">
      <c r="A43" s="10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2.75">
      <c r="A44" s="10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2.75">
      <c r="A45" s="10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2.75">
      <c r="A46" s="10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10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10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10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0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0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0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0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10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2.75">
      <c r="A55" s="10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2.75">
      <c r="A56" s="10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2.75">
      <c r="A57" s="10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10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75">
      <c r="A59" s="10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2.75">
      <c r="A60" s="10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2.75">
      <c r="A61" s="10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2.75">
      <c r="A62" s="10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2.75">
      <c r="A63" s="10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2.75">
      <c r="A64" s="10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2.75">
      <c r="A65" s="10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2.75">
      <c r="A66" s="10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2.75">
      <c r="A67" s="10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</sheetData>
  <sheetProtection/>
  <mergeCells count="18">
    <mergeCell ref="I9:I10"/>
    <mergeCell ref="J9:J10"/>
    <mergeCell ref="K9:K10"/>
    <mergeCell ref="L9:L10"/>
    <mergeCell ref="A8:A9"/>
    <mergeCell ref="E8:J8"/>
    <mergeCell ref="K8:O8"/>
    <mergeCell ref="E9:E10"/>
    <mergeCell ref="F9:F10"/>
    <mergeCell ref="M9:M10"/>
    <mergeCell ref="N9:N10"/>
    <mergeCell ref="O9:O10"/>
    <mergeCell ref="G9:G10"/>
    <mergeCell ref="H9:H10"/>
    <mergeCell ref="A1:O1"/>
    <mergeCell ref="A2:O2"/>
    <mergeCell ref="N6:O6"/>
    <mergeCell ref="B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3"/>
  <sheetViews>
    <sheetView zoomScale="130" zoomScaleNormal="130" zoomScalePageLayoutView="0" workbookViewId="0" topLeftCell="A1">
      <selection activeCell="B6" sqref="B6"/>
    </sheetView>
  </sheetViews>
  <sheetFormatPr defaultColWidth="9.00390625" defaultRowHeight="12.75"/>
  <cols>
    <col min="1" max="1" width="4.875" style="107" customWidth="1"/>
    <col min="2" max="2" width="44.75390625" style="18" customWidth="1"/>
    <col min="3" max="3" width="5.00390625" style="18" customWidth="1"/>
    <col min="4" max="4" width="8.25390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8.87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95" t="s">
        <v>177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</row>
    <row r="2" spans="1:15" s="3" customFormat="1" ht="18" customHeight="1">
      <c r="A2" s="896" t="s">
        <v>146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</row>
    <row r="3" spans="1:15" s="3" customFormat="1" ht="12.75">
      <c r="A3" s="4"/>
      <c r="B3" s="526" t="s">
        <v>412</v>
      </c>
      <c r="H3" s="443"/>
      <c r="I3" s="443"/>
      <c r="J3" s="443"/>
      <c r="K3" s="443"/>
      <c r="L3" s="443"/>
      <c r="M3" s="443"/>
      <c r="O3" s="5"/>
    </row>
    <row r="4" spans="2:15" s="3" customFormat="1" ht="13.5" customHeight="1">
      <c r="B4" s="3" t="s">
        <v>413</v>
      </c>
      <c r="L4" s="6"/>
      <c r="M4" s="7"/>
      <c r="N4" s="8"/>
      <c r="O4" s="9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"/>
    </row>
    <row r="6" spans="1:15" s="3" customFormat="1" ht="14.25" customHeight="1">
      <c r="A6" s="4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3" t="s">
        <v>434</v>
      </c>
      <c r="M6" s="111"/>
      <c r="N6" s="890"/>
      <c r="O6" s="890"/>
    </row>
    <row r="7" spans="1:17" s="3" customFormat="1" ht="14.25" customHeight="1">
      <c r="A7" s="4"/>
      <c r="B7" s="876" t="s">
        <v>420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438</v>
      </c>
      <c r="O7" s="13"/>
      <c r="Q7" s="14"/>
    </row>
    <row r="8" spans="1:15" ht="16.5" customHeight="1">
      <c r="A8" s="881" t="s">
        <v>0</v>
      </c>
      <c r="B8" s="15"/>
      <c r="C8" s="16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82"/>
      <c r="B9" s="19"/>
      <c r="C9" s="20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6.25" customHeight="1">
      <c r="A10" s="22"/>
      <c r="B10" s="23" t="s">
        <v>8</v>
      </c>
      <c r="C10" s="2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21" customHeight="1">
      <c r="A11" s="465" t="s">
        <v>26</v>
      </c>
      <c r="B11" s="462" t="s">
        <v>45</v>
      </c>
      <c r="C11" s="463"/>
      <c r="D11" s="464"/>
      <c r="E11" s="457"/>
      <c r="F11" s="457"/>
      <c r="G11" s="458"/>
      <c r="H11" s="457"/>
      <c r="I11" s="459"/>
      <c r="J11" s="433"/>
      <c r="K11" s="461"/>
      <c r="L11" s="457"/>
      <c r="M11" s="457"/>
      <c r="N11" s="459"/>
      <c r="O11" s="433"/>
    </row>
    <row r="12" spans="1:16" ht="13.5" customHeight="1">
      <c r="A12" s="220" t="s">
        <v>9</v>
      </c>
      <c r="B12" s="183" t="s">
        <v>219</v>
      </c>
      <c r="C12" s="125" t="s">
        <v>10</v>
      </c>
      <c r="D12" s="126">
        <v>45</v>
      </c>
      <c r="E12" s="142"/>
      <c r="F12" s="143"/>
      <c r="G12" s="126"/>
      <c r="H12" s="184"/>
      <c r="I12" s="127"/>
      <c r="J12" s="130"/>
      <c r="K12" s="129"/>
      <c r="L12" s="126"/>
      <c r="M12" s="126"/>
      <c r="N12" s="127"/>
      <c r="O12" s="130"/>
      <c r="P12" s="487"/>
    </row>
    <row r="13" spans="1:16" ht="13.5" customHeight="1">
      <c r="A13" s="220" t="s">
        <v>15</v>
      </c>
      <c r="B13" s="416" t="s">
        <v>314</v>
      </c>
      <c r="C13" s="479" t="s">
        <v>11</v>
      </c>
      <c r="D13" s="577">
        <v>670</v>
      </c>
      <c r="E13" s="32"/>
      <c r="F13" s="37"/>
      <c r="G13" s="37"/>
      <c r="H13" s="37"/>
      <c r="I13" s="54"/>
      <c r="J13" s="55"/>
      <c r="K13" s="57"/>
      <c r="L13" s="37"/>
      <c r="M13" s="37"/>
      <c r="N13" s="54"/>
      <c r="O13" s="55"/>
      <c r="P13" s="487"/>
    </row>
    <row r="14" spans="1:16" ht="13.5" customHeight="1">
      <c r="A14" s="220" t="s">
        <v>17</v>
      </c>
      <c r="B14" s="73" t="s">
        <v>315</v>
      </c>
      <c r="C14" s="479" t="s">
        <v>11</v>
      </c>
      <c r="D14" s="37">
        <v>6.7</v>
      </c>
      <c r="E14" s="32"/>
      <c r="F14" s="37"/>
      <c r="G14" s="37"/>
      <c r="H14" s="37"/>
      <c r="I14" s="54"/>
      <c r="J14" s="55"/>
      <c r="K14" s="57"/>
      <c r="L14" s="37"/>
      <c r="M14" s="37"/>
      <c r="N14" s="54"/>
      <c r="O14" s="55"/>
      <c r="P14" s="487"/>
    </row>
    <row r="15" spans="1:16" ht="13.5" customHeight="1">
      <c r="A15" s="220" t="s">
        <v>76</v>
      </c>
      <c r="B15" s="708" t="s">
        <v>316</v>
      </c>
      <c r="C15" s="617" t="s">
        <v>16</v>
      </c>
      <c r="D15" s="304">
        <v>1</v>
      </c>
      <c r="E15" s="709"/>
      <c r="F15" s="710"/>
      <c r="G15" s="37"/>
      <c r="H15" s="37"/>
      <c r="I15" s="54"/>
      <c r="J15" s="55"/>
      <c r="K15" s="57"/>
      <c r="L15" s="37"/>
      <c r="M15" s="37"/>
      <c r="N15" s="54"/>
      <c r="O15" s="55"/>
      <c r="P15" s="487"/>
    </row>
    <row r="16" spans="1:16" ht="13.5" customHeight="1">
      <c r="A16" s="220" t="s">
        <v>88</v>
      </c>
      <c r="B16" s="38" t="s">
        <v>197</v>
      </c>
      <c r="C16" s="43" t="s">
        <v>10</v>
      </c>
      <c r="D16" s="37">
        <v>173</v>
      </c>
      <c r="E16" s="37"/>
      <c r="F16" s="37"/>
      <c r="G16" s="37"/>
      <c r="H16" s="54"/>
      <c r="I16" s="54"/>
      <c r="J16" s="483"/>
      <c r="K16" s="186"/>
      <c r="L16" s="95"/>
      <c r="M16" s="79"/>
      <c r="N16" s="187"/>
      <c r="O16" s="188"/>
      <c r="P16" s="487"/>
    </row>
    <row r="17" spans="1:16" ht="17.25" customHeight="1">
      <c r="A17" s="466"/>
      <c r="B17" s="467" t="s">
        <v>22</v>
      </c>
      <c r="C17" s="468"/>
      <c r="D17" s="807"/>
      <c r="E17" s="468"/>
      <c r="F17" s="469"/>
      <c r="G17" s="470"/>
      <c r="H17" s="469"/>
      <c r="I17" s="471"/>
      <c r="J17" s="646"/>
      <c r="K17" s="472"/>
      <c r="L17" s="473"/>
      <c r="M17" s="473"/>
      <c r="N17" s="474"/>
      <c r="O17" s="195"/>
      <c r="P17" s="30"/>
    </row>
    <row r="18" spans="1:15" ht="33" customHeight="1">
      <c r="A18" s="419" t="s">
        <v>27</v>
      </c>
      <c r="B18" s="761" t="s">
        <v>345</v>
      </c>
      <c r="C18" s="421" t="s">
        <v>11</v>
      </c>
      <c r="D18" s="762">
        <v>670</v>
      </c>
      <c r="E18" s="763"/>
      <c r="F18" s="764"/>
      <c r="G18" s="66"/>
      <c r="H18" s="66"/>
      <c r="I18" s="88"/>
      <c r="J18" s="77"/>
      <c r="K18" s="422"/>
      <c r="L18" s="66"/>
      <c r="M18" s="66"/>
      <c r="N18" s="88"/>
      <c r="O18" s="77"/>
    </row>
    <row r="19" spans="1:15" ht="13.5" customHeight="1">
      <c r="A19" s="39" t="s">
        <v>28</v>
      </c>
      <c r="B19" s="765" t="s">
        <v>333</v>
      </c>
      <c r="C19" s="766" t="s">
        <v>11</v>
      </c>
      <c r="D19" s="79">
        <f>+D18</f>
        <v>670</v>
      </c>
      <c r="E19" s="79"/>
      <c r="F19" s="767"/>
      <c r="G19" s="79"/>
      <c r="H19" s="79"/>
      <c r="I19" s="80"/>
      <c r="J19" s="81"/>
      <c r="K19" s="768"/>
      <c r="L19" s="769"/>
      <c r="M19" s="79"/>
      <c r="N19" s="80"/>
      <c r="O19" s="81"/>
    </row>
    <row r="20" spans="1:20" ht="13.5" customHeight="1">
      <c r="A20" s="39"/>
      <c r="B20" s="770" t="s">
        <v>334</v>
      </c>
      <c r="C20" s="766" t="s">
        <v>19</v>
      </c>
      <c r="D20" s="79">
        <v>134</v>
      </c>
      <c r="E20" s="79"/>
      <c r="F20" s="767"/>
      <c r="G20" s="79"/>
      <c r="H20" s="79"/>
      <c r="I20" s="80"/>
      <c r="J20" s="81"/>
      <c r="K20" s="768"/>
      <c r="L20" s="769"/>
      <c r="M20" s="79"/>
      <c r="N20" s="80"/>
      <c r="O20" s="81"/>
      <c r="T20" s="18" t="s">
        <v>21</v>
      </c>
    </row>
    <row r="21" spans="1:15" ht="28.5" customHeight="1">
      <c r="A21" s="39" t="s">
        <v>29</v>
      </c>
      <c r="B21" s="765" t="s">
        <v>335</v>
      </c>
      <c r="C21" s="766" t="s">
        <v>11</v>
      </c>
      <c r="D21" s="79">
        <f>+D18</f>
        <v>670</v>
      </c>
      <c r="E21" s="79"/>
      <c r="F21" s="767"/>
      <c r="G21" s="79"/>
      <c r="H21" s="79"/>
      <c r="I21" s="80"/>
      <c r="J21" s="81"/>
      <c r="K21" s="768"/>
      <c r="L21" s="769"/>
      <c r="M21" s="79"/>
      <c r="N21" s="80"/>
      <c r="O21" s="33"/>
    </row>
    <row r="22" spans="1:16" ht="13.5" customHeight="1">
      <c r="A22" s="39"/>
      <c r="B22" s="770" t="s">
        <v>336</v>
      </c>
      <c r="C22" s="766" t="s">
        <v>19</v>
      </c>
      <c r="D22" s="79">
        <v>134</v>
      </c>
      <c r="E22" s="79"/>
      <c r="F22" s="767"/>
      <c r="G22" s="79"/>
      <c r="H22" s="79"/>
      <c r="I22" s="80"/>
      <c r="J22" s="81"/>
      <c r="K22" s="768"/>
      <c r="L22" s="769"/>
      <c r="M22" s="79"/>
      <c r="N22" s="80"/>
      <c r="O22" s="81"/>
      <c r="P22" s="30"/>
    </row>
    <row r="23" spans="1:16" ht="42" customHeight="1">
      <c r="A23" s="220" t="s">
        <v>30</v>
      </c>
      <c r="B23" s="774" t="s">
        <v>346</v>
      </c>
      <c r="C23" s="775" t="s">
        <v>10</v>
      </c>
      <c r="D23" s="776">
        <v>83</v>
      </c>
      <c r="E23" s="143"/>
      <c r="F23" s="143"/>
      <c r="G23" s="143"/>
      <c r="H23" s="144"/>
      <c r="I23" s="144"/>
      <c r="J23" s="128"/>
      <c r="K23" s="190"/>
      <c r="L23" s="143"/>
      <c r="M23" s="79"/>
      <c r="N23" s="144"/>
      <c r="O23" s="128"/>
      <c r="P23" s="30"/>
    </row>
    <row r="24" spans="1:16" ht="27" customHeight="1">
      <c r="A24" s="220" t="s">
        <v>73</v>
      </c>
      <c r="B24" s="183" t="s">
        <v>348</v>
      </c>
      <c r="C24" s="142" t="s">
        <v>11</v>
      </c>
      <c r="D24" s="143">
        <v>260</v>
      </c>
      <c r="E24" s="143"/>
      <c r="F24" s="143"/>
      <c r="G24" s="126"/>
      <c r="H24" s="126"/>
      <c r="I24" s="127"/>
      <c r="J24" s="130"/>
      <c r="K24" s="129"/>
      <c r="L24" s="126"/>
      <c r="M24" s="126"/>
      <c r="N24" s="127"/>
      <c r="O24" s="130"/>
      <c r="P24" s="30"/>
    </row>
    <row r="25" spans="1:15" ht="13.5" customHeight="1">
      <c r="A25" s="220"/>
      <c r="B25" s="232" t="s">
        <v>347</v>
      </c>
      <c r="C25" s="142" t="s">
        <v>11</v>
      </c>
      <c r="D25" s="143">
        <f>ROUND(+D24*1.03,2)</f>
        <v>267.8</v>
      </c>
      <c r="E25" s="143"/>
      <c r="F25" s="143"/>
      <c r="G25" s="126"/>
      <c r="H25" s="126"/>
      <c r="I25" s="127"/>
      <c r="J25" s="130"/>
      <c r="K25" s="129"/>
      <c r="L25" s="126"/>
      <c r="M25" s="126"/>
      <c r="N25" s="127"/>
      <c r="O25" s="130"/>
    </row>
    <row r="26" spans="1:17" ht="12" customHeight="1">
      <c r="A26" s="220" t="s">
        <v>31</v>
      </c>
      <c r="B26" s="416" t="s">
        <v>349</v>
      </c>
      <c r="C26" s="479" t="s">
        <v>11</v>
      </c>
      <c r="D26" s="577">
        <f>+D24</f>
        <v>260</v>
      </c>
      <c r="E26" s="577"/>
      <c r="F26" s="577"/>
      <c r="G26" s="667"/>
      <c r="H26" s="667"/>
      <c r="I26" s="578"/>
      <c r="J26" s="75"/>
      <c r="K26" s="668"/>
      <c r="L26" s="667"/>
      <c r="M26" s="667"/>
      <c r="N26" s="669"/>
      <c r="O26" s="75"/>
      <c r="Q26" s="30"/>
    </row>
    <row r="27" spans="1:15" ht="14.25" customHeight="1">
      <c r="A27" s="28" t="s">
        <v>32</v>
      </c>
      <c r="B27" s="751" t="s">
        <v>342</v>
      </c>
      <c r="C27" s="146" t="s">
        <v>11</v>
      </c>
      <c r="D27" s="147">
        <f>+D26</f>
        <v>260</v>
      </c>
      <c r="E27" s="147"/>
      <c r="F27" s="147"/>
      <c r="G27" s="147"/>
      <c r="H27" s="147"/>
      <c r="I27" s="179"/>
      <c r="J27" s="130"/>
      <c r="K27" s="193"/>
      <c r="L27" s="147"/>
      <c r="M27" s="126"/>
      <c r="N27" s="179"/>
      <c r="O27" s="208"/>
    </row>
    <row r="28" spans="1:15" ht="27" customHeight="1">
      <c r="A28" s="39" t="s">
        <v>74</v>
      </c>
      <c r="B28" s="183" t="s">
        <v>350</v>
      </c>
      <c r="C28" s="142" t="s">
        <v>11</v>
      </c>
      <c r="D28" s="143">
        <f>+D24</f>
        <v>260</v>
      </c>
      <c r="E28" s="143"/>
      <c r="F28" s="143"/>
      <c r="G28" s="126"/>
      <c r="H28" s="126"/>
      <c r="I28" s="127"/>
      <c r="J28" s="130"/>
      <c r="K28" s="129"/>
      <c r="L28" s="126"/>
      <c r="M28" s="126"/>
      <c r="N28" s="127"/>
      <c r="O28" s="130"/>
    </row>
    <row r="29" spans="1:15" ht="13.5" customHeight="1">
      <c r="A29" s="28"/>
      <c r="B29" s="232" t="s">
        <v>351</v>
      </c>
      <c r="C29" s="142" t="s">
        <v>11</v>
      </c>
      <c r="D29" s="143">
        <f>ROUND(+D28*1.03,2)</f>
        <v>267.8</v>
      </c>
      <c r="E29" s="143"/>
      <c r="F29" s="143"/>
      <c r="G29" s="126"/>
      <c r="H29" s="126"/>
      <c r="I29" s="127"/>
      <c r="J29" s="130"/>
      <c r="K29" s="129"/>
      <c r="L29" s="126"/>
      <c r="M29" s="126"/>
      <c r="N29" s="127"/>
      <c r="O29" s="130"/>
    </row>
    <row r="30" spans="1:15" ht="14.25" customHeight="1">
      <c r="A30" s="28" t="s">
        <v>75</v>
      </c>
      <c r="B30" s="416" t="s">
        <v>353</v>
      </c>
      <c r="C30" s="479" t="s">
        <v>11</v>
      </c>
      <c r="D30" s="37">
        <f>+D19</f>
        <v>670</v>
      </c>
      <c r="E30" s="577"/>
      <c r="F30" s="577"/>
      <c r="G30" s="667"/>
      <c r="H30" s="667"/>
      <c r="I30" s="578"/>
      <c r="J30" s="75"/>
      <c r="K30" s="668"/>
      <c r="L30" s="667"/>
      <c r="M30" s="667"/>
      <c r="N30" s="669"/>
      <c r="O30" s="75"/>
    </row>
    <row r="31" spans="1:15" ht="14.25" customHeight="1">
      <c r="A31" s="60" t="s">
        <v>33</v>
      </c>
      <c r="B31" s="416" t="s">
        <v>354</v>
      </c>
      <c r="C31" s="479" t="s">
        <v>11</v>
      </c>
      <c r="D31" s="37">
        <f>+D30</f>
        <v>670</v>
      </c>
      <c r="E31" s="577"/>
      <c r="F31" s="577"/>
      <c r="G31" s="667"/>
      <c r="H31" s="667"/>
      <c r="I31" s="578"/>
      <c r="J31" s="75"/>
      <c r="K31" s="668"/>
      <c r="L31" s="667"/>
      <c r="M31" s="667"/>
      <c r="N31" s="669"/>
      <c r="O31" s="75"/>
    </row>
    <row r="32" spans="1:16" ht="13.5" customHeight="1">
      <c r="A32" s="28" t="s">
        <v>173</v>
      </c>
      <c r="B32" s="416" t="s">
        <v>352</v>
      </c>
      <c r="C32" s="479" t="s">
        <v>11</v>
      </c>
      <c r="D32" s="37">
        <f>+D31</f>
        <v>670</v>
      </c>
      <c r="E32" s="577"/>
      <c r="F32" s="577"/>
      <c r="G32" s="667"/>
      <c r="H32" s="667"/>
      <c r="I32" s="578"/>
      <c r="J32" s="75"/>
      <c r="K32" s="668"/>
      <c r="L32" s="667"/>
      <c r="M32" s="667"/>
      <c r="N32" s="669"/>
      <c r="O32" s="75"/>
      <c r="P32" s="30"/>
    </row>
    <row r="33" spans="1:15" ht="28.5" customHeight="1">
      <c r="A33" s="39" t="s">
        <v>176</v>
      </c>
      <c r="B33" s="416" t="s">
        <v>355</v>
      </c>
      <c r="C33" s="479" t="s">
        <v>11</v>
      </c>
      <c r="D33" s="37">
        <v>712</v>
      </c>
      <c r="E33" s="577"/>
      <c r="F33" s="577"/>
      <c r="G33" s="667"/>
      <c r="H33" s="667"/>
      <c r="I33" s="578"/>
      <c r="J33" s="75"/>
      <c r="K33" s="668"/>
      <c r="L33" s="667"/>
      <c r="M33" s="667"/>
      <c r="N33" s="669"/>
      <c r="O33" s="75"/>
    </row>
    <row r="34" spans="1:15" ht="13.5" customHeight="1">
      <c r="A34" s="39" t="s">
        <v>161</v>
      </c>
      <c r="B34" s="416" t="s">
        <v>356</v>
      </c>
      <c r="C34" s="479" t="s">
        <v>10</v>
      </c>
      <c r="D34" s="577">
        <v>40</v>
      </c>
      <c r="E34" s="577"/>
      <c r="F34" s="577"/>
      <c r="G34" s="667"/>
      <c r="H34" s="667"/>
      <c r="I34" s="578"/>
      <c r="J34" s="75"/>
      <c r="K34" s="668"/>
      <c r="L34" s="667"/>
      <c r="M34" s="667"/>
      <c r="N34" s="669"/>
      <c r="O34" s="75"/>
    </row>
    <row r="35" spans="1:15" ht="13.5" customHeight="1">
      <c r="A35" s="39" t="s">
        <v>162</v>
      </c>
      <c r="B35" s="416" t="s">
        <v>357</v>
      </c>
      <c r="C35" s="479" t="s">
        <v>10</v>
      </c>
      <c r="D35" s="37">
        <v>47</v>
      </c>
      <c r="E35" s="577"/>
      <c r="F35" s="577"/>
      <c r="G35" s="667"/>
      <c r="H35" s="667"/>
      <c r="I35" s="578"/>
      <c r="J35" s="75"/>
      <c r="K35" s="668"/>
      <c r="L35" s="667"/>
      <c r="M35" s="667"/>
      <c r="N35" s="669"/>
      <c r="O35" s="75"/>
    </row>
    <row r="36" spans="1:15" ht="27" customHeight="1">
      <c r="A36" s="39" t="s">
        <v>163</v>
      </c>
      <c r="B36" s="644" t="s">
        <v>358</v>
      </c>
      <c r="C36" s="74" t="s">
        <v>10</v>
      </c>
      <c r="D36" s="32">
        <v>21</v>
      </c>
      <c r="E36" s="74"/>
      <c r="F36" s="95"/>
      <c r="G36" s="95"/>
      <c r="H36" s="95"/>
      <c r="I36" s="187"/>
      <c r="J36" s="188"/>
      <c r="K36" s="186"/>
      <c r="L36" s="95"/>
      <c r="M36" s="95"/>
      <c r="N36" s="187"/>
      <c r="O36" s="188"/>
    </row>
    <row r="37" spans="1:15" ht="13.5" customHeight="1">
      <c r="A37" s="39" t="s">
        <v>164</v>
      </c>
      <c r="B37" s="40" t="s">
        <v>337</v>
      </c>
      <c r="C37" s="789" t="s">
        <v>13</v>
      </c>
      <c r="D37" s="790">
        <v>68</v>
      </c>
      <c r="E37" s="190"/>
      <c r="F37" s="143"/>
      <c r="G37" s="143"/>
      <c r="H37" s="144"/>
      <c r="I37" s="144"/>
      <c r="J37" s="128"/>
      <c r="K37" s="190"/>
      <c r="L37" s="143"/>
      <c r="M37" s="143"/>
      <c r="N37" s="144"/>
      <c r="O37" s="128"/>
    </row>
    <row r="38" spans="1:15" ht="13.5" customHeight="1">
      <c r="A38" s="39"/>
      <c r="B38" s="791" t="s">
        <v>362</v>
      </c>
      <c r="C38" s="792" t="s">
        <v>13</v>
      </c>
      <c r="D38" s="778">
        <f>ROUND(D37*1.1,2)</f>
        <v>74.8</v>
      </c>
      <c r="E38" s="190"/>
      <c r="F38" s="143"/>
      <c r="G38" s="143"/>
      <c r="H38" s="144"/>
      <c r="I38" s="144"/>
      <c r="J38" s="128"/>
      <c r="K38" s="190"/>
      <c r="L38" s="143"/>
      <c r="M38" s="143"/>
      <c r="N38" s="144"/>
      <c r="O38" s="128"/>
    </row>
    <row r="39" spans="1:15" ht="13.5" customHeight="1">
      <c r="A39" s="39"/>
      <c r="B39" s="777" t="s">
        <v>325</v>
      </c>
      <c r="C39" s="779" t="s">
        <v>19</v>
      </c>
      <c r="D39" s="778">
        <f>ROUND(+D37*0.25,2)</f>
        <v>17</v>
      </c>
      <c r="E39" s="143"/>
      <c r="F39" s="143"/>
      <c r="G39" s="143"/>
      <c r="H39" s="144"/>
      <c r="I39" s="144"/>
      <c r="J39" s="128"/>
      <c r="K39" s="190"/>
      <c r="L39" s="143"/>
      <c r="M39" s="143"/>
      <c r="N39" s="144"/>
      <c r="O39" s="128"/>
    </row>
    <row r="40" spans="1:15" ht="13.5" customHeight="1">
      <c r="A40" s="39" t="s">
        <v>165</v>
      </c>
      <c r="B40" s="454" t="s">
        <v>338</v>
      </c>
      <c r="C40" s="43" t="s">
        <v>11</v>
      </c>
      <c r="D40" s="37">
        <f>+D37</f>
        <v>68</v>
      </c>
      <c r="E40" s="67"/>
      <c r="F40" s="67"/>
      <c r="G40" s="34"/>
      <c r="H40" s="32"/>
      <c r="I40" s="27"/>
      <c r="J40" s="33"/>
      <c r="K40" s="773"/>
      <c r="L40" s="771"/>
      <c r="M40" s="32"/>
      <c r="N40" s="772"/>
      <c r="O40" s="62"/>
    </row>
    <row r="41" spans="1:16" ht="13.5" customHeight="1">
      <c r="A41" s="39"/>
      <c r="B41" s="51" t="s">
        <v>339</v>
      </c>
      <c r="C41" s="43" t="s">
        <v>20</v>
      </c>
      <c r="D41" s="37">
        <f>ROUND(+D40*0.12,2)</f>
        <v>8.16</v>
      </c>
      <c r="E41" s="67"/>
      <c r="F41" s="67"/>
      <c r="G41" s="32"/>
      <c r="H41" s="32"/>
      <c r="I41" s="27"/>
      <c r="J41" s="33"/>
      <c r="K41" s="739"/>
      <c r="L41" s="740"/>
      <c r="M41" s="32"/>
      <c r="N41" s="741"/>
      <c r="O41" s="62"/>
      <c r="P41" s="30"/>
    </row>
    <row r="42" spans="1:16" ht="13.5" customHeight="1">
      <c r="A42" s="39"/>
      <c r="B42" s="56" t="s">
        <v>340</v>
      </c>
      <c r="C42" s="43" t="s">
        <v>20</v>
      </c>
      <c r="D42" s="37">
        <f>ROUND(+D40*0.33,2)</f>
        <v>22.44</v>
      </c>
      <c r="E42" s="67"/>
      <c r="F42" s="67"/>
      <c r="G42" s="32"/>
      <c r="H42" s="32"/>
      <c r="I42" s="27"/>
      <c r="J42" s="33"/>
      <c r="K42" s="736"/>
      <c r="L42" s="737"/>
      <c r="M42" s="737"/>
      <c r="N42" s="738"/>
      <c r="O42" s="62"/>
      <c r="P42" s="30"/>
    </row>
    <row r="43" spans="1:16" ht="13.5" customHeight="1">
      <c r="A43" s="220" t="s">
        <v>169</v>
      </c>
      <c r="B43" s="183" t="s">
        <v>341</v>
      </c>
      <c r="C43" s="142" t="s">
        <v>10</v>
      </c>
      <c r="D43" s="143">
        <v>83.6</v>
      </c>
      <c r="E43" s="143"/>
      <c r="F43" s="143"/>
      <c r="G43" s="143"/>
      <c r="H43" s="144"/>
      <c r="I43" s="144"/>
      <c r="J43" s="128"/>
      <c r="K43" s="190"/>
      <c r="L43" s="143"/>
      <c r="M43" s="143"/>
      <c r="N43" s="144"/>
      <c r="O43" s="128"/>
      <c r="P43" s="30"/>
    </row>
    <row r="44" spans="1:16" ht="13.5" customHeight="1">
      <c r="A44" s="220" t="s">
        <v>221</v>
      </c>
      <c r="B44" s="416" t="s">
        <v>365</v>
      </c>
      <c r="C44" s="479" t="s">
        <v>10</v>
      </c>
      <c r="D44" s="577">
        <v>96</v>
      </c>
      <c r="E44" s="577"/>
      <c r="F44" s="577"/>
      <c r="G44" s="667"/>
      <c r="H44" s="667"/>
      <c r="I44" s="578"/>
      <c r="J44" s="75"/>
      <c r="K44" s="668"/>
      <c r="L44" s="667"/>
      <c r="M44" s="667"/>
      <c r="N44" s="669"/>
      <c r="O44" s="75"/>
      <c r="P44" s="30"/>
    </row>
    <row r="45" spans="1:16" ht="13.5" customHeight="1">
      <c r="A45" s="220" t="s">
        <v>369</v>
      </c>
      <c r="B45" s="53" t="s">
        <v>363</v>
      </c>
      <c r="C45" s="41" t="s">
        <v>10</v>
      </c>
      <c r="D45" s="32">
        <v>83</v>
      </c>
      <c r="E45" s="32"/>
      <c r="F45" s="37"/>
      <c r="G45" s="37"/>
      <c r="H45" s="37"/>
      <c r="I45" s="54"/>
      <c r="J45" s="55"/>
      <c r="K45" s="57"/>
      <c r="L45" s="37"/>
      <c r="M45" s="37"/>
      <c r="N45" s="54"/>
      <c r="O45" s="55"/>
      <c r="P45" s="30"/>
    </row>
    <row r="46" spans="1:15" ht="12.75" customHeight="1">
      <c r="A46" s="220" t="s">
        <v>370</v>
      </c>
      <c r="B46" s="800" t="s">
        <v>364</v>
      </c>
      <c r="C46" s="801" t="s">
        <v>10</v>
      </c>
      <c r="D46" s="32">
        <v>81.7</v>
      </c>
      <c r="E46" s="95"/>
      <c r="F46" s="37"/>
      <c r="G46" s="37"/>
      <c r="H46" s="37"/>
      <c r="I46" s="54"/>
      <c r="J46" s="55"/>
      <c r="K46" s="57"/>
      <c r="L46" s="37"/>
      <c r="M46" s="37"/>
      <c r="N46" s="54"/>
      <c r="O46" s="55"/>
    </row>
    <row r="47" spans="1:15" ht="28.5" customHeight="1">
      <c r="A47" s="220"/>
      <c r="B47" s="838" t="s">
        <v>392</v>
      </c>
      <c r="C47" s="479" t="s">
        <v>54</v>
      </c>
      <c r="D47" s="577">
        <v>1</v>
      </c>
      <c r="E47" s="577"/>
      <c r="F47" s="577"/>
      <c r="G47" s="667"/>
      <c r="H47" s="667"/>
      <c r="I47" s="669"/>
      <c r="J47" s="75"/>
      <c r="K47" s="668"/>
      <c r="L47" s="667"/>
      <c r="M47" s="667"/>
      <c r="N47" s="669"/>
      <c r="O47" s="75"/>
    </row>
    <row r="48" spans="1:18" ht="13.5" customHeight="1">
      <c r="A48" s="220" t="s">
        <v>371</v>
      </c>
      <c r="B48" s="802" t="s">
        <v>381</v>
      </c>
      <c r="C48" s="453" t="s">
        <v>16</v>
      </c>
      <c r="D48" s="148">
        <v>2</v>
      </c>
      <c r="E48" s="148"/>
      <c r="F48" s="148"/>
      <c r="G48" s="37"/>
      <c r="H48" s="37"/>
      <c r="I48" s="54"/>
      <c r="J48" s="55"/>
      <c r="K48" s="57"/>
      <c r="L48" s="37"/>
      <c r="M48" s="37"/>
      <c r="N48" s="54"/>
      <c r="O48" s="55"/>
      <c r="R48" s="30"/>
    </row>
    <row r="49" spans="1:18" ht="27.75" customHeight="1">
      <c r="A49" s="220"/>
      <c r="B49" s="232" t="s">
        <v>411</v>
      </c>
      <c r="C49" s="295" t="s">
        <v>16</v>
      </c>
      <c r="D49" s="780">
        <v>2</v>
      </c>
      <c r="E49" s="143"/>
      <c r="F49" s="143"/>
      <c r="G49" s="143"/>
      <c r="H49" s="143"/>
      <c r="I49" s="144"/>
      <c r="J49" s="130"/>
      <c r="K49" s="129"/>
      <c r="L49" s="126"/>
      <c r="M49" s="126"/>
      <c r="N49" s="127"/>
      <c r="O49" s="130"/>
      <c r="R49" s="30"/>
    </row>
    <row r="50" spans="1:18" ht="26.25" customHeight="1">
      <c r="A50" s="39" t="s">
        <v>372</v>
      </c>
      <c r="B50" s="803" t="s">
        <v>366</v>
      </c>
      <c r="C50" s="758" t="s">
        <v>116</v>
      </c>
      <c r="D50" s="758">
        <v>2</v>
      </c>
      <c r="E50" s="667"/>
      <c r="F50" s="667"/>
      <c r="G50" s="667"/>
      <c r="H50" s="667"/>
      <c r="I50" s="669"/>
      <c r="J50" s="75"/>
      <c r="K50" s="668"/>
      <c r="L50" s="667"/>
      <c r="M50" s="667"/>
      <c r="N50" s="669"/>
      <c r="O50" s="75"/>
      <c r="R50" s="30"/>
    </row>
    <row r="51" spans="1:18" ht="13.5" customHeight="1">
      <c r="A51" s="39" t="s">
        <v>373</v>
      </c>
      <c r="B51" s="53" t="s">
        <v>389</v>
      </c>
      <c r="C51" s="43" t="s">
        <v>14</v>
      </c>
      <c r="D51" s="37">
        <v>1</v>
      </c>
      <c r="E51" s="67"/>
      <c r="F51" s="67"/>
      <c r="G51" s="34"/>
      <c r="H51" s="32"/>
      <c r="I51" s="27"/>
      <c r="J51" s="33"/>
      <c r="K51" s="736"/>
      <c r="L51" s="737"/>
      <c r="M51" s="737"/>
      <c r="N51" s="738"/>
      <c r="O51" s="62"/>
      <c r="R51" s="30"/>
    </row>
    <row r="52" spans="1:20" ht="27" customHeight="1">
      <c r="A52" s="39" t="s">
        <v>374</v>
      </c>
      <c r="B52" s="781" t="s">
        <v>388</v>
      </c>
      <c r="C52" s="782" t="s">
        <v>11</v>
      </c>
      <c r="D52" s="783">
        <v>220</v>
      </c>
      <c r="E52" s="190"/>
      <c r="F52" s="143"/>
      <c r="G52" s="143"/>
      <c r="H52" s="144"/>
      <c r="I52" s="144"/>
      <c r="J52" s="128"/>
      <c r="K52" s="190"/>
      <c r="L52" s="143"/>
      <c r="M52" s="143"/>
      <c r="N52" s="144"/>
      <c r="O52" s="128"/>
      <c r="R52" s="30"/>
      <c r="T52" s="30"/>
    </row>
    <row r="53" spans="1:18" ht="13.5" customHeight="1">
      <c r="A53" s="39"/>
      <c r="B53" s="784" t="s">
        <v>367</v>
      </c>
      <c r="C53" s="785" t="s">
        <v>11</v>
      </c>
      <c r="D53" s="786">
        <f>ROUND(+D52*1.1,2)</f>
        <v>242</v>
      </c>
      <c r="E53" s="190"/>
      <c r="F53" s="143"/>
      <c r="G53" s="143"/>
      <c r="H53" s="144"/>
      <c r="I53" s="144"/>
      <c r="J53" s="128"/>
      <c r="K53" s="190"/>
      <c r="L53" s="143"/>
      <c r="M53" s="143"/>
      <c r="N53" s="144"/>
      <c r="O53" s="128"/>
      <c r="P53" s="30"/>
      <c r="R53" s="30"/>
    </row>
    <row r="54" spans="1:16" ht="13.5" customHeight="1">
      <c r="A54" s="39"/>
      <c r="B54" s="787" t="s">
        <v>222</v>
      </c>
      <c r="C54" s="788" t="s">
        <v>14</v>
      </c>
      <c r="D54" s="143">
        <f>ROUND(+D52*4,2)</f>
        <v>880</v>
      </c>
      <c r="E54" s="230"/>
      <c r="F54" s="230"/>
      <c r="G54" s="126"/>
      <c r="H54" s="126"/>
      <c r="I54" s="127"/>
      <c r="J54" s="130"/>
      <c r="K54" s="129"/>
      <c r="L54" s="126"/>
      <c r="M54" s="126"/>
      <c r="N54" s="127"/>
      <c r="O54" s="130"/>
      <c r="P54" s="30"/>
    </row>
    <row r="55" spans="1:15" ht="28.5" customHeight="1">
      <c r="A55" s="563" t="s">
        <v>390</v>
      </c>
      <c r="B55" s="809" t="s">
        <v>220</v>
      </c>
      <c r="C55" s="142" t="s">
        <v>54</v>
      </c>
      <c r="D55" s="142">
        <v>1</v>
      </c>
      <c r="E55" s="142"/>
      <c r="F55" s="276"/>
      <c r="G55" s="810"/>
      <c r="H55" s="143"/>
      <c r="I55" s="144"/>
      <c r="J55" s="612"/>
      <c r="K55" s="811"/>
      <c r="L55" s="812"/>
      <c r="M55" s="812"/>
      <c r="N55" s="813"/>
      <c r="O55" s="612"/>
    </row>
    <row r="56" spans="1:16" ht="21" customHeight="1">
      <c r="A56" s="567"/>
      <c r="B56" s="365" t="s">
        <v>22</v>
      </c>
      <c r="C56" s="571"/>
      <c r="D56" s="428"/>
      <c r="E56" s="572"/>
      <c r="F56" s="572"/>
      <c r="G56" s="572"/>
      <c r="H56" s="296"/>
      <c r="I56" s="573"/>
      <c r="J56" s="742"/>
      <c r="K56" s="574"/>
      <c r="L56" s="575"/>
      <c r="M56" s="575"/>
      <c r="N56" s="576"/>
      <c r="O56" s="165"/>
      <c r="P56" s="30"/>
    </row>
    <row r="57" spans="1:15" ht="21.75" customHeight="1">
      <c r="A57" s="815" t="s">
        <v>63</v>
      </c>
      <c r="B57" s="793" t="s">
        <v>368</v>
      </c>
      <c r="C57" s="564" t="s">
        <v>16</v>
      </c>
      <c r="D57" s="565">
        <v>7</v>
      </c>
      <c r="E57" s="143"/>
      <c r="F57" s="143"/>
      <c r="G57" s="126"/>
      <c r="H57" s="143"/>
      <c r="I57" s="144"/>
      <c r="J57" s="291"/>
      <c r="K57" s="475"/>
      <c r="L57" s="476"/>
      <c r="M57" s="126"/>
      <c r="N57" s="562"/>
      <c r="O57" s="294"/>
    </row>
    <row r="58" spans="1:15" ht="12.75">
      <c r="A58" s="220" t="s">
        <v>34</v>
      </c>
      <c r="B58" s="238" t="s">
        <v>343</v>
      </c>
      <c r="C58" s="59" t="s">
        <v>14</v>
      </c>
      <c r="D58" s="59">
        <v>7</v>
      </c>
      <c r="E58" s="59"/>
      <c r="F58" s="59"/>
      <c r="G58" s="34"/>
      <c r="H58" s="59"/>
      <c r="I58" s="87"/>
      <c r="J58" s="33"/>
      <c r="K58" s="65"/>
      <c r="L58" s="32"/>
      <c r="M58" s="32"/>
      <c r="N58" s="61"/>
      <c r="O58" s="33"/>
    </row>
    <row r="59" spans="1:15" ht="12.75">
      <c r="A59" s="220" t="s">
        <v>35</v>
      </c>
      <c r="B59" s="183" t="s">
        <v>375</v>
      </c>
      <c r="C59" s="344" t="s">
        <v>11</v>
      </c>
      <c r="D59" s="147">
        <v>21</v>
      </c>
      <c r="E59" s="147"/>
      <c r="F59" s="147"/>
      <c r="G59" s="147"/>
      <c r="H59" s="126"/>
      <c r="I59" s="179"/>
      <c r="J59" s="291"/>
      <c r="K59" s="129"/>
      <c r="L59" s="126"/>
      <c r="M59" s="126"/>
      <c r="N59" s="127"/>
      <c r="O59" s="294"/>
    </row>
    <row r="60" spans="1:16" ht="25.5">
      <c r="A60" s="220" t="s">
        <v>36</v>
      </c>
      <c r="B60" s="183" t="s">
        <v>344</v>
      </c>
      <c r="C60" s="125" t="s">
        <v>11</v>
      </c>
      <c r="D60" s="126">
        <v>42</v>
      </c>
      <c r="E60" s="126"/>
      <c r="F60" s="126"/>
      <c r="G60" s="126"/>
      <c r="H60" s="126"/>
      <c r="I60" s="614"/>
      <c r="J60" s="291"/>
      <c r="K60" s="129"/>
      <c r="L60" s="126"/>
      <c r="M60" s="126"/>
      <c r="N60" s="127"/>
      <c r="O60" s="294"/>
      <c r="P60" s="30"/>
    </row>
    <row r="61" spans="1:15" ht="25.5">
      <c r="A61" s="220" t="s">
        <v>37</v>
      </c>
      <c r="B61" s="40" t="s">
        <v>376</v>
      </c>
      <c r="C61" s="804" t="s">
        <v>10</v>
      </c>
      <c r="D61" s="32">
        <v>25.7</v>
      </c>
      <c r="E61" s="32"/>
      <c r="F61" s="32"/>
      <c r="G61" s="32"/>
      <c r="H61" s="32"/>
      <c r="I61" s="127"/>
      <c r="J61" s="291"/>
      <c r="K61" s="298"/>
      <c r="L61" s="126"/>
      <c r="M61" s="32"/>
      <c r="N61" s="127"/>
      <c r="O61" s="294"/>
    </row>
    <row r="62" spans="1:15" ht="25.5">
      <c r="A62" s="220" t="s">
        <v>43</v>
      </c>
      <c r="B62" s="40" t="s">
        <v>377</v>
      </c>
      <c r="C62" s="479" t="s">
        <v>16</v>
      </c>
      <c r="D62" s="37">
        <v>8</v>
      </c>
      <c r="E62" s="37"/>
      <c r="F62" s="37"/>
      <c r="G62" s="37"/>
      <c r="H62" s="805"/>
      <c r="I62" s="54"/>
      <c r="J62" s="55"/>
      <c r="K62" s="57"/>
      <c r="L62" s="37"/>
      <c r="M62" s="806"/>
      <c r="N62" s="54"/>
      <c r="O62" s="55"/>
    </row>
    <row r="63" spans="1:16" ht="13.5" customHeight="1">
      <c r="A63" s="220"/>
      <c r="B63" s="231" t="s">
        <v>378</v>
      </c>
      <c r="C63" s="344" t="s">
        <v>11</v>
      </c>
      <c r="D63" s="147">
        <f>ROUND(6.7*1.1,2)</f>
        <v>7.37</v>
      </c>
      <c r="E63" s="147"/>
      <c r="F63" s="147"/>
      <c r="G63" s="314"/>
      <c r="H63" s="126"/>
      <c r="I63" s="315"/>
      <c r="J63" s="291"/>
      <c r="K63" s="794"/>
      <c r="L63" s="754"/>
      <c r="M63" s="147"/>
      <c r="N63" s="755"/>
      <c r="O63" s="292"/>
      <c r="P63" s="30"/>
    </row>
    <row r="64" spans="1:15" ht="13.5" customHeight="1">
      <c r="A64" s="220"/>
      <c r="B64" s="231" t="s">
        <v>58</v>
      </c>
      <c r="C64" s="344" t="s">
        <v>11</v>
      </c>
      <c r="D64" s="147">
        <f>+D63</f>
        <v>7.37</v>
      </c>
      <c r="E64" s="147"/>
      <c r="F64" s="147"/>
      <c r="G64" s="314"/>
      <c r="H64" s="126"/>
      <c r="I64" s="652"/>
      <c r="J64" s="291"/>
      <c r="K64" s="794"/>
      <c r="L64" s="754"/>
      <c r="M64" s="126"/>
      <c r="N64" s="755"/>
      <c r="O64" s="816"/>
    </row>
    <row r="65" spans="1:15" ht="21" customHeight="1">
      <c r="A65" s="699"/>
      <c r="B65" s="150" t="s">
        <v>22</v>
      </c>
      <c r="C65" s="152"/>
      <c r="D65" s="375"/>
      <c r="E65" s="152"/>
      <c r="F65" s="533"/>
      <c r="G65" s="194"/>
      <c r="H65" s="533"/>
      <c r="I65" s="795"/>
      <c r="J65" s="796"/>
      <c r="K65" s="235"/>
      <c r="L65" s="236"/>
      <c r="M65" s="236"/>
      <c r="N65" s="237"/>
      <c r="O65" s="195"/>
    </row>
    <row r="66" spans="1:15" ht="21" customHeight="1">
      <c r="A66" s="299"/>
      <c r="B66" s="300" t="s">
        <v>22</v>
      </c>
      <c r="C66" s="301"/>
      <c r="D66" s="301"/>
      <c r="E66" s="301"/>
      <c r="F66" s="301"/>
      <c r="G66" s="301"/>
      <c r="H66" s="301"/>
      <c r="I66" s="301"/>
      <c r="J66" s="301"/>
      <c r="K66" s="302"/>
      <c r="L66" s="284"/>
      <c r="M66" s="284"/>
      <c r="N66" s="284"/>
      <c r="O66" s="285"/>
    </row>
    <row r="67" spans="1:15" ht="15" customHeight="1">
      <c r="A67" s="97"/>
      <c r="B67" s="159" t="s">
        <v>23</v>
      </c>
      <c r="C67" s="98" t="s">
        <v>24</v>
      </c>
      <c r="D67" s="98"/>
      <c r="E67" s="99"/>
      <c r="F67" s="100"/>
      <c r="G67" s="100"/>
      <c r="H67" s="100"/>
      <c r="I67" s="100"/>
      <c r="J67" s="101"/>
      <c r="K67" s="160"/>
      <c r="L67" s="161"/>
      <c r="M67" s="162"/>
      <c r="N67" s="163"/>
      <c r="O67" s="162"/>
    </row>
    <row r="68" spans="1:15" ht="21" customHeight="1">
      <c r="A68" s="102" t="s">
        <v>21</v>
      </c>
      <c r="B68" s="103" t="s">
        <v>42</v>
      </c>
      <c r="C68" s="104"/>
      <c r="D68" s="104"/>
      <c r="E68" s="104"/>
      <c r="F68" s="105"/>
      <c r="G68" s="105"/>
      <c r="H68" s="105"/>
      <c r="I68" s="105"/>
      <c r="J68" s="76"/>
      <c r="K68" s="164"/>
      <c r="L68" s="165"/>
      <c r="M68" s="165"/>
      <c r="N68" s="166"/>
      <c r="O68" s="165"/>
    </row>
    <row r="69" spans="1:15" ht="21" customHeight="1">
      <c r="A69" s="617"/>
      <c r="B69" s="618"/>
      <c r="C69" s="619"/>
      <c r="D69" s="619"/>
      <c r="E69" s="619"/>
      <c r="F69" s="303"/>
      <c r="G69" s="303"/>
      <c r="H69" s="303"/>
      <c r="I69" s="303"/>
      <c r="J69" s="303"/>
      <c r="K69" s="304"/>
      <c r="L69" s="303"/>
      <c r="M69" s="303"/>
      <c r="N69" s="303"/>
      <c r="O69" s="303"/>
    </row>
    <row r="70" spans="1:15" ht="21" customHeight="1">
      <c r="A70" s="617"/>
      <c r="B70" s="618"/>
      <c r="C70" s="619"/>
      <c r="D70" s="619"/>
      <c r="E70" s="619"/>
      <c r="F70" s="303"/>
      <c r="G70" s="303"/>
      <c r="H70" s="303"/>
      <c r="I70" s="303"/>
      <c r="J70" s="303"/>
      <c r="K70" s="304"/>
      <c r="L70" s="303"/>
      <c r="M70" s="303"/>
      <c r="N70" s="303"/>
      <c r="O70" s="303"/>
    </row>
    <row r="71" spans="1:15" ht="21" customHeight="1">
      <c r="A71" s="617"/>
      <c r="B71" s="891" t="s">
        <v>243</v>
      </c>
      <c r="C71" s="891"/>
      <c r="D71" s="891"/>
      <c r="E71" s="891"/>
      <c r="F71" s="891"/>
      <c r="G71" s="891"/>
      <c r="H71" s="891"/>
      <c r="I71" s="891"/>
      <c r="J71" s="891"/>
      <c r="K71" s="891"/>
      <c r="L71" s="891"/>
      <c r="M71" s="891"/>
      <c r="N71" s="891"/>
      <c r="O71" s="891"/>
    </row>
    <row r="72" spans="1:15" ht="21" customHeight="1">
      <c r="A72" s="617"/>
      <c r="B72" s="897" t="s">
        <v>379</v>
      </c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</row>
    <row r="73" spans="1:15" ht="21" customHeight="1">
      <c r="A73" s="617"/>
      <c r="B73" s="363" t="s">
        <v>380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</row>
    <row r="74" spans="1:15" ht="15.75">
      <c r="A74" s="617"/>
      <c r="B74" s="808"/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</row>
    <row r="75" spans="1:15" ht="15.75">
      <c r="A75" s="617"/>
      <c r="B75" s="808"/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</row>
    <row r="76" spans="1:15" ht="12.75">
      <c r="A76" s="617"/>
      <c r="B76" s="618"/>
      <c r="C76" s="619"/>
      <c r="D76" s="619"/>
      <c r="E76" s="619"/>
      <c r="F76" s="303"/>
      <c r="G76" s="303"/>
      <c r="H76" s="303"/>
      <c r="I76" s="303"/>
      <c r="J76" s="303"/>
      <c r="K76" s="304"/>
      <c r="L76" s="303"/>
      <c r="M76" s="303"/>
      <c r="N76" s="303"/>
      <c r="O76" s="303"/>
    </row>
    <row r="77" spans="2:12" ht="12.75">
      <c r="B77" s="196" t="s">
        <v>97</v>
      </c>
      <c r="C77" s="3"/>
      <c r="D77" s="3"/>
      <c r="E77" s="3"/>
      <c r="F77" s="167"/>
      <c r="G77" s="110" t="s">
        <v>98</v>
      </c>
      <c r="H77" s="168"/>
      <c r="I77" s="168"/>
      <c r="J77" s="168"/>
      <c r="K77" s="168"/>
      <c r="L77" s="197"/>
    </row>
    <row r="78" spans="2:15" ht="12.75">
      <c r="B78" s="3" t="s">
        <v>99</v>
      </c>
      <c r="C78" s="3"/>
      <c r="D78" s="3"/>
      <c r="E78" s="3"/>
      <c r="F78" s="167"/>
      <c r="G78" s="167" t="s">
        <v>433</v>
      </c>
      <c r="H78" s="167"/>
      <c r="I78" s="197"/>
      <c r="J78" s="197"/>
      <c r="K78" s="197"/>
      <c r="L78" s="197"/>
      <c r="M78" s="3"/>
      <c r="N78" s="3"/>
      <c r="O78" s="3"/>
    </row>
    <row r="83" spans="2:15" ht="15" customHeight="1">
      <c r="B83" s="891"/>
      <c r="C83" s="891"/>
      <c r="D83" s="891"/>
      <c r="E83" s="891"/>
      <c r="F83" s="891"/>
      <c r="G83" s="891"/>
      <c r="H83" s="891"/>
      <c r="I83" s="891"/>
      <c r="J83" s="891"/>
      <c r="K83" s="891"/>
      <c r="L83" s="891"/>
      <c r="M83" s="891"/>
      <c r="N83" s="891"/>
      <c r="O83" s="891"/>
    </row>
  </sheetData>
  <sheetProtection/>
  <mergeCells count="21">
    <mergeCell ref="B83:O83"/>
    <mergeCell ref="B71:O71"/>
    <mergeCell ref="B72:O72"/>
    <mergeCell ref="E8:J8"/>
    <mergeCell ref="E9:E10"/>
    <mergeCell ref="G9:G10"/>
    <mergeCell ref="H9:H10"/>
    <mergeCell ref="J9:J10"/>
    <mergeCell ref="A8:A9"/>
    <mergeCell ref="K8:O8"/>
    <mergeCell ref="K9:K10"/>
    <mergeCell ref="F9:F10"/>
    <mergeCell ref="N9:N10"/>
    <mergeCell ref="A1:O1"/>
    <mergeCell ref="A2:O2"/>
    <mergeCell ref="N6:O6"/>
    <mergeCell ref="B7:K7"/>
    <mergeCell ref="O9:O10"/>
    <mergeCell ref="M9:M10"/>
    <mergeCell ref="I9:I10"/>
    <mergeCell ref="L9:L1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zoomScale="120" zoomScaleNormal="120" zoomScalePageLayoutView="0" workbookViewId="0" topLeftCell="A1">
      <selection activeCell="B6" sqref="B6"/>
    </sheetView>
  </sheetViews>
  <sheetFormatPr defaultColWidth="9.00390625" defaultRowHeight="12.75"/>
  <cols>
    <col min="1" max="1" width="4.875" style="107" customWidth="1"/>
    <col min="2" max="2" width="44.75390625" style="18" customWidth="1"/>
    <col min="3" max="3" width="5.00390625" style="18" customWidth="1"/>
    <col min="4" max="4" width="8.25390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8.87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74" t="s">
        <v>178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3" customFormat="1" ht="18" customHeight="1">
      <c r="A2" s="896" t="s">
        <v>254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</row>
    <row r="3" spans="1:15" s="3" customFormat="1" ht="15" customHeight="1">
      <c r="A3" s="4"/>
      <c r="B3" s="526" t="s">
        <v>412</v>
      </c>
      <c r="H3" s="443"/>
      <c r="I3" s="443"/>
      <c r="J3" s="443"/>
      <c r="K3" s="443"/>
      <c r="L3" s="443"/>
      <c r="M3" s="443"/>
      <c r="O3" s="5"/>
    </row>
    <row r="4" spans="2:14" s="3" customFormat="1" ht="13.5" customHeight="1">
      <c r="B4" s="3" t="s">
        <v>413</v>
      </c>
      <c r="L4" s="6"/>
      <c r="M4" s="7"/>
      <c r="N4" s="352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0"/>
    </row>
    <row r="6" spans="1:15" s="3" customFormat="1" ht="14.25" customHeight="1">
      <c r="A6" s="4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1" t="s">
        <v>434</v>
      </c>
      <c r="M6" s="111"/>
      <c r="N6" s="890"/>
      <c r="O6" s="890"/>
    </row>
    <row r="7" spans="1:17" s="3" customFormat="1" ht="14.25" customHeight="1">
      <c r="A7" s="4"/>
      <c r="B7" s="876" t="s">
        <v>420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439</v>
      </c>
      <c r="N7" s="286"/>
      <c r="O7" s="287"/>
      <c r="Q7" s="13"/>
    </row>
    <row r="8" spans="1:15" ht="16.5" customHeight="1">
      <c r="A8" s="881" t="s">
        <v>0</v>
      </c>
      <c r="B8" s="15"/>
      <c r="C8" s="16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82"/>
      <c r="B9" s="19"/>
      <c r="C9" s="20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6.25" customHeight="1">
      <c r="A10" s="22"/>
      <c r="B10" s="23" t="s">
        <v>8</v>
      </c>
      <c r="C10" s="2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21" customHeight="1">
      <c r="A11" s="465" t="s">
        <v>26</v>
      </c>
      <c r="B11" s="462" t="s">
        <v>45</v>
      </c>
      <c r="C11" s="463"/>
      <c r="D11" s="464"/>
      <c r="E11" s="457"/>
      <c r="F11" s="457"/>
      <c r="G11" s="458"/>
      <c r="H11" s="457"/>
      <c r="I11" s="459"/>
      <c r="J11" s="433"/>
      <c r="K11" s="461"/>
      <c r="L11" s="457"/>
      <c r="M11" s="457"/>
      <c r="N11" s="459"/>
      <c r="O11" s="433"/>
    </row>
    <row r="12" spans="1:15" ht="13.5" customHeight="1">
      <c r="A12" s="220" t="s">
        <v>9</v>
      </c>
      <c r="B12" s="644" t="s">
        <v>255</v>
      </c>
      <c r="C12" s="74" t="s">
        <v>14</v>
      </c>
      <c r="D12" s="32">
        <v>2</v>
      </c>
      <c r="E12" s="41"/>
      <c r="F12" s="32"/>
      <c r="G12" s="90"/>
      <c r="H12" s="90"/>
      <c r="I12" s="645"/>
      <c r="J12" s="647"/>
      <c r="K12" s="31"/>
      <c r="L12" s="32"/>
      <c r="M12" s="32"/>
      <c r="N12" s="27"/>
      <c r="O12" s="33"/>
    </row>
    <row r="13" spans="1:15" ht="13.5" customHeight="1">
      <c r="A13" s="220" t="s">
        <v>15</v>
      </c>
      <c r="B13" s="644" t="s">
        <v>256</v>
      </c>
      <c r="C13" s="74" t="s">
        <v>14</v>
      </c>
      <c r="D13" s="32">
        <v>3</v>
      </c>
      <c r="E13" s="41"/>
      <c r="F13" s="32"/>
      <c r="G13" s="90"/>
      <c r="H13" s="90"/>
      <c r="I13" s="645"/>
      <c r="J13" s="648"/>
      <c r="K13" s="31"/>
      <c r="L13" s="32"/>
      <c r="M13" s="32"/>
      <c r="N13" s="27"/>
      <c r="O13" s="33"/>
    </row>
    <row r="14" spans="1:16" ht="21" customHeight="1">
      <c r="A14" s="466"/>
      <c r="B14" s="467" t="s">
        <v>22</v>
      </c>
      <c r="C14" s="468"/>
      <c r="D14" s="807"/>
      <c r="E14" s="468"/>
      <c r="F14" s="469"/>
      <c r="G14" s="470"/>
      <c r="H14" s="469"/>
      <c r="I14" s="471"/>
      <c r="J14" s="646"/>
      <c r="K14" s="472"/>
      <c r="L14" s="473"/>
      <c r="M14" s="473"/>
      <c r="N14" s="474"/>
      <c r="O14" s="195"/>
      <c r="P14" s="30"/>
    </row>
    <row r="15" spans="1:16" ht="33.75" customHeight="1">
      <c r="A15" s="465" t="s">
        <v>27</v>
      </c>
      <c r="B15" s="297" t="s">
        <v>383</v>
      </c>
      <c r="C15" s="359" t="s">
        <v>11</v>
      </c>
      <c r="D15" s="359">
        <f>+D16</f>
        <v>13.41</v>
      </c>
      <c r="E15" s="233"/>
      <c r="F15" s="233"/>
      <c r="G15" s="233"/>
      <c r="H15" s="233"/>
      <c r="I15" s="360"/>
      <c r="J15" s="361"/>
      <c r="K15" s="288"/>
      <c r="L15" s="289"/>
      <c r="M15" s="289"/>
      <c r="N15" s="290"/>
      <c r="O15" s="519"/>
      <c r="P15" s="30"/>
    </row>
    <row r="16" spans="1:16" ht="51">
      <c r="A16" s="229" t="s">
        <v>28</v>
      </c>
      <c r="B16" s="53" t="s">
        <v>382</v>
      </c>
      <c r="C16" s="142" t="s">
        <v>11</v>
      </c>
      <c r="D16" s="143">
        <v>13.41</v>
      </c>
      <c r="E16" s="143"/>
      <c r="F16" s="143"/>
      <c r="G16" s="143"/>
      <c r="H16" s="233"/>
      <c r="I16" s="649"/>
      <c r="J16" s="615"/>
      <c r="K16" s="298"/>
      <c r="L16" s="126"/>
      <c r="M16" s="143"/>
      <c r="N16" s="127"/>
      <c r="O16" s="665"/>
      <c r="P16" s="30"/>
    </row>
    <row r="17" spans="1:16" ht="25.5">
      <c r="A17" s="229"/>
      <c r="B17" s="56" t="s">
        <v>265</v>
      </c>
      <c r="C17" s="295" t="s">
        <v>11</v>
      </c>
      <c r="D17" s="126">
        <f>+D16</f>
        <v>13.41</v>
      </c>
      <c r="E17" s="143"/>
      <c r="F17" s="143"/>
      <c r="G17" s="143"/>
      <c r="H17" s="126"/>
      <c r="I17" s="650"/>
      <c r="J17" s="651"/>
      <c r="K17" s="190"/>
      <c r="L17" s="143"/>
      <c r="M17" s="143"/>
      <c r="N17" s="144"/>
      <c r="O17" s="294"/>
      <c r="P17" s="30"/>
    </row>
    <row r="18" spans="1:16" ht="13.5" customHeight="1">
      <c r="A18" s="229"/>
      <c r="B18" s="223" t="s">
        <v>59</v>
      </c>
      <c r="C18" s="146" t="s">
        <v>11</v>
      </c>
      <c r="D18" s="147">
        <f>+D17</f>
        <v>13.41</v>
      </c>
      <c r="E18" s="143"/>
      <c r="F18" s="143"/>
      <c r="G18" s="143"/>
      <c r="H18" s="147"/>
      <c r="I18" s="652"/>
      <c r="J18" s="653"/>
      <c r="K18" s="193"/>
      <c r="L18" s="147"/>
      <c r="M18" s="147"/>
      <c r="N18" s="179"/>
      <c r="O18" s="292"/>
      <c r="P18" s="30"/>
    </row>
    <row r="19" spans="1:16" ht="12.75" customHeight="1">
      <c r="A19" s="229"/>
      <c r="B19" s="223" t="s">
        <v>60</v>
      </c>
      <c r="C19" s="146" t="s">
        <v>11</v>
      </c>
      <c r="D19" s="147">
        <f>+D18</f>
        <v>13.41</v>
      </c>
      <c r="E19" s="143"/>
      <c r="F19" s="143"/>
      <c r="G19" s="143"/>
      <c r="H19" s="147"/>
      <c r="I19" s="652"/>
      <c r="J19" s="653"/>
      <c r="K19" s="193"/>
      <c r="L19" s="147"/>
      <c r="M19" s="147"/>
      <c r="N19" s="179"/>
      <c r="O19" s="292"/>
      <c r="P19" s="30"/>
    </row>
    <row r="20" spans="1:16" ht="13.5" customHeight="1">
      <c r="A20" s="222"/>
      <c r="B20" s="223" t="s">
        <v>143</v>
      </c>
      <c r="C20" s="146" t="s">
        <v>10</v>
      </c>
      <c r="D20" s="147">
        <f>ROUND(27.4*1.05,2)</f>
        <v>28.77</v>
      </c>
      <c r="E20" s="147"/>
      <c r="F20" s="147"/>
      <c r="G20" s="314"/>
      <c r="H20" s="143"/>
      <c r="I20" s="315"/>
      <c r="J20" s="312"/>
      <c r="K20" s="193"/>
      <c r="L20" s="147"/>
      <c r="M20" s="147"/>
      <c r="N20" s="179"/>
      <c r="O20" s="294"/>
      <c r="P20" s="30"/>
    </row>
    <row r="21" spans="1:16" ht="12.75" customHeight="1">
      <c r="A21" s="229"/>
      <c r="B21" s="232" t="s">
        <v>56</v>
      </c>
      <c r="C21" s="142" t="s">
        <v>55</v>
      </c>
      <c r="D21" s="143">
        <f>ROUND(+D17*0.4,2)</f>
        <v>5.36</v>
      </c>
      <c r="E21" s="143"/>
      <c r="F21" s="143"/>
      <c r="G21" s="143"/>
      <c r="H21" s="143"/>
      <c r="I21" s="345"/>
      <c r="J21" s="615"/>
      <c r="K21" s="129"/>
      <c r="L21" s="126"/>
      <c r="M21" s="126"/>
      <c r="N21" s="127"/>
      <c r="O21" s="292"/>
      <c r="P21" s="30"/>
    </row>
    <row r="22" spans="1:16" ht="12.75" customHeight="1">
      <c r="A22" s="229" t="s">
        <v>29</v>
      </c>
      <c r="B22" s="654" t="s">
        <v>257</v>
      </c>
      <c r="C22" s="655" t="s">
        <v>16</v>
      </c>
      <c r="D22" s="817">
        <v>5</v>
      </c>
      <c r="E22" s="656"/>
      <c r="F22" s="656"/>
      <c r="G22" s="656"/>
      <c r="H22" s="656"/>
      <c r="I22" s="657"/>
      <c r="J22" s="658"/>
      <c r="K22" s="659"/>
      <c r="L22" s="660"/>
      <c r="M22" s="241"/>
      <c r="N22" s="362"/>
      <c r="O22" s="663"/>
      <c r="P22" s="30"/>
    </row>
    <row r="23" spans="1:16" ht="12.75" customHeight="1">
      <c r="A23" s="229" t="s">
        <v>73</v>
      </c>
      <c r="B23" s="661" t="s">
        <v>258</v>
      </c>
      <c r="C23" s="655" t="s">
        <v>16</v>
      </c>
      <c r="D23" s="817">
        <v>3</v>
      </c>
      <c r="E23" s="656"/>
      <c r="F23" s="656"/>
      <c r="G23" s="181"/>
      <c r="H23" s="656"/>
      <c r="I23" s="657"/>
      <c r="J23" s="658"/>
      <c r="K23" s="659"/>
      <c r="L23" s="660"/>
      <c r="M23" s="660"/>
      <c r="N23" s="662"/>
      <c r="O23" s="666"/>
      <c r="P23" s="30"/>
    </row>
    <row r="24" spans="1:16" ht="27.75" customHeight="1">
      <c r="A24" s="220" t="s">
        <v>73</v>
      </c>
      <c r="B24" s="183" t="s">
        <v>144</v>
      </c>
      <c r="C24" s="143" t="s">
        <v>11</v>
      </c>
      <c r="D24" s="143">
        <v>11</v>
      </c>
      <c r="E24" s="143"/>
      <c r="F24" s="143"/>
      <c r="G24" s="143"/>
      <c r="H24" s="189"/>
      <c r="I24" s="144"/>
      <c r="J24" s="449"/>
      <c r="K24" s="129"/>
      <c r="L24" s="126"/>
      <c r="M24" s="45"/>
      <c r="N24" s="127"/>
      <c r="O24" s="130"/>
      <c r="P24" s="30"/>
    </row>
    <row r="25" spans="1:16" ht="19.5" customHeight="1">
      <c r="A25" s="364"/>
      <c r="B25" s="365" t="s">
        <v>22</v>
      </c>
      <c r="C25" s="366"/>
      <c r="D25" s="366"/>
      <c r="E25" s="366"/>
      <c r="F25" s="366"/>
      <c r="G25" s="366"/>
      <c r="H25" s="366"/>
      <c r="I25" s="367"/>
      <c r="J25" s="368"/>
      <c r="K25" s="370"/>
      <c r="L25" s="371"/>
      <c r="M25" s="371"/>
      <c r="N25" s="372"/>
      <c r="O25" s="369"/>
      <c r="P25" s="30"/>
    </row>
    <row r="26" spans="1:18" ht="21" customHeight="1">
      <c r="A26" s="829" t="s">
        <v>63</v>
      </c>
      <c r="B26" s="297" t="s">
        <v>44</v>
      </c>
      <c r="C26" s="830"/>
      <c r="D26" s="831"/>
      <c r="E26" s="824"/>
      <c r="F26" s="824"/>
      <c r="G26" s="824"/>
      <c r="H26" s="824"/>
      <c r="I26" s="825"/>
      <c r="J26" s="822"/>
      <c r="K26" s="826"/>
      <c r="L26" s="827"/>
      <c r="M26" s="827"/>
      <c r="N26" s="828"/>
      <c r="O26" s="818"/>
      <c r="P26" s="30"/>
      <c r="R26" s="108"/>
    </row>
    <row r="27" spans="1:18" ht="15" customHeight="1">
      <c r="A27" s="60" t="s">
        <v>34</v>
      </c>
      <c r="B27" s="53" t="s">
        <v>385</v>
      </c>
      <c r="C27" s="43" t="s">
        <v>10</v>
      </c>
      <c r="D27" s="54">
        <v>357.8</v>
      </c>
      <c r="E27" s="46"/>
      <c r="F27" s="46"/>
      <c r="G27" s="143"/>
      <c r="H27" s="46"/>
      <c r="I27" s="78"/>
      <c r="J27" s="128"/>
      <c r="K27" s="129"/>
      <c r="L27" s="126"/>
      <c r="M27" s="143"/>
      <c r="N27" s="127"/>
      <c r="O27" s="665"/>
      <c r="P27" s="30"/>
      <c r="R27" s="708"/>
    </row>
    <row r="28" spans="1:18" ht="13.5" customHeight="1">
      <c r="A28" s="60"/>
      <c r="B28" s="832" t="s">
        <v>384</v>
      </c>
      <c r="C28" s="26" t="s">
        <v>10</v>
      </c>
      <c r="D28" s="833">
        <f>ROUND(+D27*1.1,2)</f>
        <v>393.58</v>
      </c>
      <c r="E28" s="49"/>
      <c r="F28" s="46"/>
      <c r="G28" s="143"/>
      <c r="H28" s="46"/>
      <c r="I28" s="78"/>
      <c r="J28" s="206"/>
      <c r="K28" s="129"/>
      <c r="L28" s="126"/>
      <c r="M28" s="32"/>
      <c r="N28" s="127"/>
      <c r="O28" s="665"/>
      <c r="P28" s="30"/>
      <c r="R28" s="108"/>
    </row>
    <row r="29" spans="1:18" ht="13.5" customHeight="1">
      <c r="A29" s="28"/>
      <c r="B29" s="56" t="s">
        <v>58</v>
      </c>
      <c r="C29" s="41" t="s">
        <v>54</v>
      </c>
      <c r="D29" s="834">
        <v>1</v>
      </c>
      <c r="E29" s="46"/>
      <c r="F29" s="46"/>
      <c r="G29" s="46"/>
      <c r="H29" s="46"/>
      <c r="I29" s="78"/>
      <c r="J29" s="128"/>
      <c r="K29" s="31"/>
      <c r="L29" s="32"/>
      <c r="M29" s="32"/>
      <c r="N29" s="27"/>
      <c r="O29" s="33"/>
      <c r="P29" s="30"/>
      <c r="R29" s="108"/>
    </row>
    <row r="30" spans="1:16" ht="13.5" customHeight="1">
      <c r="A30" s="835" t="s">
        <v>35</v>
      </c>
      <c r="B30" s="836" t="s">
        <v>386</v>
      </c>
      <c r="C30" s="411" t="s">
        <v>41</v>
      </c>
      <c r="D30" s="837">
        <v>1</v>
      </c>
      <c r="E30" s="181"/>
      <c r="F30" s="181"/>
      <c r="G30" s="181"/>
      <c r="H30" s="656"/>
      <c r="I30" s="182"/>
      <c r="J30" s="823"/>
      <c r="K30" s="560"/>
      <c r="L30" s="148"/>
      <c r="M30" s="819"/>
      <c r="N30" s="149"/>
      <c r="O30" s="559"/>
      <c r="P30" s="30"/>
    </row>
    <row r="31" spans="1:16" ht="21" customHeight="1">
      <c r="A31" s="299"/>
      <c r="B31" s="365" t="s">
        <v>22</v>
      </c>
      <c r="C31" s="301"/>
      <c r="D31" s="820"/>
      <c r="E31" s="301"/>
      <c r="F31" s="301"/>
      <c r="G31" s="301"/>
      <c r="H31" s="301"/>
      <c r="I31" s="301"/>
      <c r="J31" s="301"/>
      <c r="K31" s="821"/>
      <c r="L31" s="440"/>
      <c r="M31" s="440"/>
      <c r="N31" s="441"/>
      <c r="O31" s="158"/>
      <c r="P31" s="30"/>
    </row>
    <row r="32" spans="1:16" ht="20.25" customHeight="1">
      <c r="A32" s="299"/>
      <c r="B32" s="300" t="s">
        <v>22</v>
      </c>
      <c r="C32" s="353"/>
      <c r="D32" s="353"/>
      <c r="E32" s="353"/>
      <c r="F32" s="353"/>
      <c r="G32" s="353"/>
      <c r="H32" s="353"/>
      <c r="I32" s="353"/>
      <c r="J32" s="353"/>
      <c r="K32" s="354"/>
      <c r="L32" s="285"/>
      <c r="M32" s="285"/>
      <c r="N32" s="285"/>
      <c r="O32" s="285"/>
      <c r="P32" s="30"/>
    </row>
    <row r="33" spans="1:15" ht="17.25" customHeight="1">
      <c r="A33" s="97"/>
      <c r="B33" s="159" t="s">
        <v>23</v>
      </c>
      <c r="C33" s="98" t="s">
        <v>24</v>
      </c>
      <c r="D33" s="98"/>
      <c r="E33" s="99"/>
      <c r="F33" s="100"/>
      <c r="G33" s="100"/>
      <c r="H33" s="100"/>
      <c r="I33" s="100"/>
      <c r="J33" s="101"/>
      <c r="K33" s="355"/>
      <c r="L33" s="161"/>
      <c r="M33" s="356"/>
      <c r="N33" s="163"/>
      <c r="O33" s="162"/>
    </row>
    <row r="34" spans="1:16" ht="20.25" customHeight="1">
      <c r="A34" s="102" t="s">
        <v>21</v>
      </c>
      <c r="B34" s="103" t="s">
        <v>42</v>
      </c>
      <c r="C34" s="104"/>
      <c r="D34" s="104"/>
      <c r="E34" s="104"/>
      <c r="F34" s="105"/>
      <c r="G34" s="105"/>
      <c r="H34" s="105"/>
      <c r="I34" s="105"/>
      <c r="J34" s="76"/>
      <c r="K34" s="357"/>
      <c r="L34" s="165"/>
      <c r="M34" s="105"/>
      <c r="N34" s="166"/>
      <c r="O34" s="165"/>
      <c r="P34" s="30"/>
    </row>
    <row r="35" ht="27" customHeight="1"/>
    <row r="36" ht="15.75">
      <c r="B36" s="254" t="s">
        <v>109</v>
      </c>
    </row>
    <row r="37" ht="15.75">
      <c r="B37" s="255" t="s">
        <v>110</v>
      </c>
    </row>
    <row r="38" spans="2:9" ht="15.75">
      <c r="B38" s="363" t="s">
        <v>142</v>
      </c>
      <c r="C38" s="3"/>
      <c r="D38" s="3"/>
      <c r="E38" s="3"/>
      <c r="F38" s="3"/>
      <c r="G38" s="3"/>
      <c r="H38" s="3"/>
      <c r="I38" s="3"/>
    </row>
    <row r="39" spans="2:15" ht="32.25" customHeight="1">
      <c r="B39" s="891" t="s">
        <v>123</v>
      </c>
      <c r="C39" s="891"/>
      <c r="D39" s="891"/>
      <c r="E39" s="891"/>
      <c r="F39" s="891"/>
      <c r="G39" s="891"/>
      <c r="H39" s="891"/>
      <c r="I39" s="891"/>
      <c r="J39" s="891"/>
      <c r="K39" s="891"/>
      <c r="L39" s="891"/>
      <c r="M39" s="891"/>
      <c r="N39" s="891"/>
      <c r="O39" s="891"/>
    </row>
    <row r="40" ht="15.75">
      <c r="B40" s="256" t="s">
        <v>387</v>
      </c>
    </row>
    <row r="43" spans="2:12" ht="12.75">
      <c r="B43" s="196" t="s">
        <v>97</v>
      </c>
      <c r="C43" s="3"/>
      <c r="D43" s="3"/>
      <c r="E43" s="3"/>
      <c r="F43" s="167"/>
      <c r="G43" s="110" t="s">
        <v>98</v>
      </c>
      <c r="H43" s="168"/>
      <c r="I43" s="168"/>
      <c r="J43" s="168"/>
      <c r="K43" s="168"/>
      <c r="L43" s="197"/>
    </row>
    <row r="44" spans="2:12" ht="12.75">
      <c r="B44" s="3" t="s">
        <v>99</v>
      </c>
      <c r="C44" s="3"/>
      <c r="D44" s="3"/>
      <c r="E44" s="3"/>
      <c r="F44" s="167"/>
      <c r="G44" s="167" t="s">
        <v>436</v>
      </c>
      <c r="H44" s="167"/>
      <c r="I44" s="197"/>
      <c r="J44" s="197"/>
      <c r="K44" s="197"/>
      <c r="L44" s="197"/>
    </row>
  </sheetData>
  <sheetProtection/>
  <mergeCells count="19">
    <mergeCell ref="A8:A9"/>
    <mergeCell ref="E8:J8"/>
    <mergeCell ref="K8:O8"/>
    <mergeCell ref="E9:E10"/>
    <mergeCell ref="F9:F10"/>
    <mergeCell ref="G9:G10"/>
    <mergeCell ref="A1:O1"/>
    <mergeCell ref="A2:O2"/>
    <mergeCell ref="N6:O6"/>
    <mergeCell ref="B7:K7"/>
    <mergeCell ref="N9:N10"/>
    <mergeCell ref="O9:O10"/>
    <mergeCell ref="B39:O39"/>
    <mergeCell ref="H9:H10"/>
    <mergeCell ref="I9:I10"/>
    <mergeCell ref="J9:J10"/>
    <mergeCell ref="K9:K10"/>
    <mergeCell ref="L9:L10"/>
    <mergeCell ref="M9:M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zoomScale="130" zoomScaleNormal="130" zoomScalePageLayoutView="0" workbookViewId="0" topLeftCell="A1">
      <selection activeCell="B6" sqref="B6"/>
    </sheetView>
  </sheetViews>
  <sheetFormatPr defaultColWidth="9.00390625" defaultRowHeight="12.75"/>
  <cols>
    <col min="1" max="1" width="4.875" style="107" customWidth="1"/>
    <col min="2" max="2" width="44.75390625" style="18" customWidth="1"/>
    <col min="3" max="3" width="5.00390625" style="18" customWidth="1"/>
    <col min="4" max="4" width="8.25390625" style="18" customWidth="1"/>
    <col min="5" max="5" width="7.00390625" style="18" customWidth="1"/>
    <col min="6" max="6" width="5.75390625" style="18" customWidth="1"/>
    <col min="7" max="7" width="6.625" style="18" customWidth="1"/>
    <col min="8" max="8" width="6.75390625" style="18" customWidth="1"/>
    <col min="9" max="9" width="6.125" style="18" customWidth="1"/>
    <col min="10" max="10" width="7.125" style="18" customWidth="1"/>
    <col min="11" max="11" width="8.875" style="18" customWidth="1"/>
    <col min="12" max="12" width="8.375" style="18" customWidth="1"/>
    <col min="13" max="13" width="8.875" style="18" customWidth="1"/>
    <col min="14" max="14" width="8.25390625" style="18" customWidth="1"/>
    <col min="15" max="15" width="8.625" style="18" customWidth="1"/>
    <col min="16" max="16" width="9.375" style="18" bestFit="1" customWidth="1"/>
    <col min="17" max="17" width="10.00390625" style="18" bestFit="1" customWidth="1"/>
    <col min="18" max="16384" width="9.125" style="18" customWidth="1"/>
  </cols>
  <sheetData>
    <row r="1" spans="1:15" s="3" customFormat="1" ht="16.5" customHeight="1">
      <c r="A1" s="874" t="s">
        <v>410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s="3" customFormat="1" ht="18" customHeight="1">
      <c r="A2" s="899" t="s">
        <v>124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</row>
    <row r="3" spans="1:15" s="3" customFormat="1" ht="14.25" customHeight="1">
      <c r="A3" s="4"/>
      <c r="B3" s="526" t="s">
        <v>412</v>
      </c>
      <c r="H3" s="443"/>
      <c r="I3" s="443"/>
      <c r="J3" s="443"/>
      <c r="K3" s="443"/>
      <c r="L3" s="443"/>
      <c r="M3" s="443"/>
      <c r="O3" s="5"/>
    </row>
    <row r="4" spans="2:15" s="3" customFormat="1" ht="13.5" customHeight="1">
      <c r="B4" s="3" t="s">
        <v>413</v>
      </c>
      <c r="L4" s="6"/>
      <c r="M4" s="7"/>
      <c r="N4" s="8"/>
      <c r="O4" s="9"/>
    </row>
    <row r="5" spans="1:17" s="3" customFormat="1" ht="14.25" customHeight="1">
      <c r="A5" s="4"/>
      <c r="B5" s="114" t="s">
        <v>274</v>
      </c>
      <c r="C5" s="114"/>
      <c r="D5" s="114"/>
      <c r="E5" s="114"/>
      <c r="F5" s="114"/>
      <c r="G5" s="114"/>
      <c r="H5" s="114"/>
      <c r="I5" s="114"/>
      <c r="J5" s="114"/>
      <c r="K5" s="114"/>
      <c r="Q5" s="11"/>
    </row>
    <row r="6" spans="1:15" s="3" customFormat="1" ht="14.25" customHeight="1">
      <c r="A6" s="4"/>
      <c r="B6" s="909" t="s">
        <v>447</v>
      </c>
      <c r="C6" s="10"/>
      <c r="D6" s="10"/>
      <c r="E6" s="10"/>
      <c r="F6" s="10"/>
      <c r="G6" s="10"/>
      <c r="H6" s="10"/>
      <c r="I6" s="10"/>
      <c r="J6" s="10"/>
      <c r="K6" s="10"/>
      <c r="L6" s="111" t="s">
        <v>434</v>
      </c>
      <c r="M6" s="111"/>
      <c r="N6" s="890"/>
      <c r="O6" s="890"/>
    </row>
    <row r="7" spans="1:17" s="3" customFormat="1" ht="14.25" customHeight="1">
      <c r="A7" s="4"/>
      <c r="B7" s="876" t="s">
        <v>440</v>
      </c>
      <c r="C7" s="876"/>
      <c r="D7" s="876"/>
      <c r="E7" s="876"/>
      <c r="F7" s="876"/>
      <c r="G7" s="876"/>
      <c r="H7" s="876"/>
      <c r="I7" s="876"/>
      <c r="J7" s="876"/>
      <c r="K7" s="876"/>
      <c r="L7" s="114" t="s">
        <v>441</v>
      </c>
      <c r="O7" s="13"/>
      <c r="Q7" s="14"/>
    </row>
    <row r="8" spans="1:15" ht="16.5" customHeight="1">
      <c r="A8" s="881" t="s">
        <v>0</v>
      </c>
      <c r="B8" s="15"/>
      <c r="C8" s="16" t="s">
        <v>1</v>
      </c>
      <c r="D8" s="17" t="s">
        <v>2</v>
      </c>
      <c r="E8" s="883" t="s">
        <v>3</v>
      </c>
      <c r="F8" s="884"/>
      <c r="G8" s="884"/>
      <c r="H8" s="884"/>
      <c r="I8" s="884"/>
      <c r="J8" s="885"/>
      <c r="K8" s="883" t="s">
        <v>431</v>
      </c>
      <c r="L8" s="886"/>
      <c r="M8" s="884"/>
      <c r="N8" s="884"/>
      <c r="O8" s="885"/>
    </row>
    <row r="9" spans="1:15" ht="12.75" customHeight="1">
      <c r="A9" s="882"/>
      <c r="B9" s="19"/>
      <c r="C9" s="20" t="s">
        <v>4</v>
      </c>
      <c r="D9" s="21" t="s">
        <v>5</v>
      </c>
      <c r="E9" s="877" t="s">
        <v>6</v>
      </c>
      <c r="F9" s="877" t="s">
        <v>423</v>
      </c>
      <c r="G9" s="877" t="s">
        <v>424</v>
      </c>
      <c r="H9" s="877" t="s">
        <v>425</v>
      </c>
      <c r="I9" s="879" t="s">
        <v>426</v>
      </c>
      <c r="J9" s="877" t="s">
        <v>427</v>
      </c>
      <c r="K9" s="877" t="s">
        <v>7</v>
      </c>
      <c r="L9" s="877" t="s">
        <v>424</v>
      </c>
      <c r="M9" s="877" t="s">
        <v>428</v>
      </c>
      <c r="N9" s="879" t="s">
        <v>429</v>
      </c>
      <c r="O9" s="877" t="s">
        <v>430</v>
      </c>
    </row>
    <row r="10" spans="1:15" ht="26.25" customHeight="1">
      <c r="A10" s="22"/>
      <c r="B10" s="23" t="s">
        <v>8</v>
      </c>
      <c r="C10" s="24"/>
      <c r="D10" s="25"/>
      <c r="E10" s="878"/>
      <c r="F10" s="878"/>
      <c r="G10" s="887"/>
      <c r="H10" s="878"/>
      <c r="I10" s="880"/>
      <c r="J10" s="878"/>
      <c r="K10" s="878"/>
      <c r="L10" s="878"/>
      <c r="M10" s="878"/>
      <c r="N10" s="880"/>
      <c r="O10" s="878"/>
    </row>
    <row r="11" spans="1:15" ht="21" customHeight="1">
      <c r="A11" s="465" t="s">
        <v>26</v>
      </c>
      <c r="B11" s="115" t="s">
        <v>45</v>
      </c>
      <c r="C11" s="358"/>
      <c r="D11" s="456"/>
      <c r="E11" s="457"/>
      <c r="F11" s="457"/>
      <c r="G11" s="458"/>
      <c r="H11" s="457"/>
      <c r="I11" s="459"/>
      <c r="J11" s="460"/>
      <c r="K11" s="461"/>
      <c r="L11" s="457"/>
      <c r="M11" s="457"/>
      <c r="N11" s="459"/>
      <c r="O11" s="664"/>
    </row>
    <row r="12" spans="1:15" ht="27" customHeight="1">
      <c r="A12" s="220" t="s">
        <v>9</v>
      </c>
      <c r="B12" s="53" t="s">
        <v>393</v>
      </c>
      <c r="C12" s="43" t="s">
        <v>77</v>
      </c>
      <c r="D12" s="37">
        <v>11.2</v>
      </c>
      <c r="E12" s="37"/>
      <c r="F12" s="839"/>
      <c r="G12" s="143"/>
      <c r="H12" s="144"/>
      <c r="I12" s="144"/>
      <c r="J12" s="130"/>
      <c r="K12" s="129"/>
      <c r="L12" s="126"/>
      <c r="M12" s="180"/>
      <c r="N12" s="127"/>
      <c r="O12" s="130"/>
    </row>
    <row r="13" spans="1:15" ht="13.5" customHeight="1">
      <c r="A13" s="498" t="s">
        <v>15</v>
      </c>
      <c r="B13" s="53" t="s">
        <v>394</v>
      </c>
      <c r="C13" s="43" t="s">
        <v>395</v>
      </c>
      <c r="D13" s="37">
        <v>0.17</v>
      </c>
      <c r="E13" s="37"/>
      <c r="F13" s="840"/>
      <c r="G13" s="710"/>
      <c r="H13" s="710"/>
      <c r="I13" s="710"/>
      <c r="J13" s="81"/>
      <c r="K13" s="768"/>
      <c r="L13" s="769"/>
      <c r="M13" s="79"/>
      <c r="N13" s="80"/>
      <c r="O13" s="33"/>
    </row>
    <row r="14" spans="1:15" ht="13.5" customHeight="1">
      <c r="A14" s="498" t="s">
        <v>17</v>
      </c>
      <c r="B14" s="53" t="s">
        <v>391</v>
      </c>
      <c r="C14" s="43" t="s">
        <v>14</v>
      </c>
      <c r="D14" s="37">
        <v>2</v>
      </c>
      <c r="E14" s="44"/>
      <c r="F14" s="37"/>
      <c r="G14" s="37"/>
      <c r="H14" s="638"/>
      <c r="I14" s="54"/>
      <c r="J14" s="55"/>
      <c r="K14" s="57"/>
      <c r="L14" s="37"/>
      <c r="M14" s="79"/>
      <c r="N14" s="54"/>
      <c r="O14" s="55"/>
    </row>
    <row r="15" spans="1:15" ht="13.5" customHeight="1">
      <c r="A15" s="498" t="s">
        <v>76</v>
      </c>
      <c r="B15" s="633" t="s">
        <v>396</v>
      </c>
      <c r="C15" s="26" t="s">
        <v>12</v>
      </c>
      <c r="D15" s="34">
        <v>6</v>
      </c>
      <c r="E15" s="558"/>
      <c r="F15" s="143"/>
      <c r="G15" s="32"/>
      <c r="H15" s="32"/>
      <c r="I15" s="27"/>
      <c r="J15" s="33"/>
      <c r="K15" s="31"/>
      <c r="L15" s="32"/>
      <c r="M15" s="79"/>
      <c r="N15" s="27"/>
      <c r="O15" s="33"/>
    </row>
    <row r="16" spans="1:15" ht="13.5" customHeight="1">
      <c r="A16" s="498" t="s">
        <v>88</v>
      </c>
      <c r="B16" s="183" t="s">
        <v>219</v>
      </c>
      <c r="C16" s="125" t="s">
        <v>10</v>
      </c>
      <c r="D16" s="126">
        <v>11</v>
      </c>
      <c r="E16" s="142"/>
      <c r="F16" s="143"/>
      <c r="G16" s="126"/>
      <c r="H16" s="184"/>
      <c r="I16" s="127"/>
      <c r="J16" s="130"/>
      <c r="K16" s="129"/>
      <c r="L16" s="126"/>
      <c r="M16" s="126"/>
      <c r="N16" s="127"/>
      <c r="O16" s="130"/>
    </row>
    <row r="17" spans="1:15" ht="17.25" customHeight="1">
      <c r="A17" s="498" t="s">
        <v>90</v>
      </c>
      <c r="B17" s="561" t="s">
        <v>400</v>
      </c>
      <c r="C17" s="43" t="s">
        <v>11</v>
      </c>
      <c r="D17" s="37">
        <v>14</v>
      </c>
      <c r="E17" s="32"/>
      <c r="F17" s="424"/>
      <c r="G17" s="32"/>
      <c r="H17" s="32"/>
      <c r="I17" s="27"/>
      <c r="J17" s="33"/>
      <c r="K17" s="31"/>
      <c r="L17" s="32"/>
      <c r="M17" s="143"/>
      <c r="N17" s="27"/>
      <c r="O17" s="33"/>
    </row>
    <row r="18" spans="1:16" ht="20.25" customHeight="1">
      <c r="A18" s="393"/>
      <c r="B18" s="636" t="s">
        <v>22</v>
      </c>
      <c r="C18" s="444"/>
      <c r="D18" s="842"/>
      <c r="E18" s="444"/>
      <c r="F18" s="296"/>
      <c r="G18" s="428"/>
      <c r="H18" s="296"/>
      <c r="I18" s="481"/>
      <c r="J18" s="482"/>
      <c r="K18" s="445"/>
      <c r="L18" s="446"/>
      <c r="M18" s="446"/>
      <c r="N18" s="447"/>
      <c r="O18" s="195"/>
      <c r="P18" s="30"/>
    </row>
    <row r="19" spans="1:16" ht="29.25" customHeight="1">
      <c r="A19" s="419" t="s">
        <v>27</v>
      </c>
      <c r="B19" s="635" t="s">
        <v>252</v>
      </c>
      <c r="C19" s="421"/>
      <c r="D19" s="841"/>
      <c r="E19" s="66"/>
      <c r="F19" s="66"/>
      <c r="G19" s="66"/>
      <c r="H19" s="66"/>
      <c r="I19" s="88"/>
      <c r="J19" s="89"/>
      <c r="K19" s="422"/>
      <c r="L19" s="66"/>
      <c r="M19" s="66"/>
      <c r="N19" s="88"/>
      <c r="O19" s="89"/>
      <c r="P19" s="30"/>
    </row>
    <row r="20" spans="1:16" ht="13.5" customHeight="1">
      <c r="A20" s="39" t="s">
        <v>28</v>
      </c>
      <c r="B20" s="185" t="s">
        <v>212</v>
      </c>
      <c r="C20" s="551" t="s">
        <v>12</v>
      </c>
      <c r="D20" s="37">
        <v>7</v>
      </c>
      <c r="E20" s="32"/>
      <c r="F20" s="32"/>
      <c r="G20" s="79"/>
      <c r="H20" s="79"/>
      <c r="I20" s="621"/>
      <c r="J20" s="291"/>
      <c r="K20" s="129"/>
      <c r="L20" s="126"/>
      <c r="M20" s="180"/>
      <c r="N20" s="127"/>
      <c r="O20" s="294"/>
      <c r="P20" s="30"/>
    </row>
    <row r="21" spans="1:16" ht="13.5" customHeight="1">
      <c r="A21" s="39" t="s">
        <v>29</v>
      </c>
      <c r="B21" s="552" t="s">
        <v>213</v>
      </c>
      <c r="C21" s="43" t="s">
        <v>11</v>
      </c>
      <c r="D21" s="37">
        <v>24</v>
      </c>
      <c r="E21" s="32"/>
      <c r="F21" s="32"/>
      <c r="G21" s="79"/>
      <c r="H21" s="32"/>
      <c r="I21" s="553"/>
      <c r="J21" s="291"/>
      <c r="K21" s="129"/>
      <c r="L21" s="126"/>
      <c r="M21" s="180"/>
      <c r="N21" s="127"/>
      <c r="O21" s="294"/>
      <c r="P21" s="30"/>
    </row>
    <row r="22" spans="1:16" ht="26.25" customHeight="1">
      <c r="A22" s="39" t="s">
        <v>30</v>
      </c>
      <c r="B22" s="552" t="s">
        <v>264</v>
      </c>
      <c r="C22" s="43" t="s">
        <v>11</v>
      </c>
      <c r="D22" s="37">
        <v>6</v>
      </c>
      <c r="E22" s="32"/>
      <c r="F22" s="32"/>
      <c r="G22" s="79"/>
      <c r="H22" s="32"/>
      <c r="I22" s="553"/>
      <c r="J22" s="291"/>
      <c r="K22" s="129"/>
      <c r="L22" s="126"/>
      <c r="M22" s="180"/>
      <c r="N22" s="127"/>
      <c r="O22" s="294"/>
      <c r="P22" s="30"/>
    </row>
    <row r="23" spans="1:16" ht="27.75" customHeight="1">
      <c r="A23" s="306" t="s">
        <v>73</v>
      </c>
      <c r="B23" s="203" t="s">
        <v>397</v>
      </c>
      <c r="C23" s="43" t="s">
        <v>11</v>
      </c>
      <c r="D23" s="37">
        <f>+D21</f>
        <v>24</v>
      </c>
      <c r="E23" s="37"/>
      <c r="F23" s="37"/>
      <c r="G23" s="37"/>
      <c r="H23" s="54"/>
      <c r="I23" s="54"/>
      <c r="J23" s="33"/>
      <c r="K23" s="186"/>
      <c r="L23" s="95"/>
      <c r="M23" s="79"/>
      <c r="N23" s="187"/>
      <c r="O23" s="188"/>
      <c r="P23" s="30"/>
    </row>
    <row r="24" spans="1:16" ht="12.75" customHeight="1">
      <c r="A24" s="622"/>
      <c r="B24" s="56" t="s">
        <v>151</v>
      </c>
      <c r="C24" s="68" t="s">
        <v>12</v>
      </c>
      <c r="D24" s="69">
        <f>ROUND(+D23*0.1*1.1,2)</f>
        <v>2.64</v>
      </c>
      <c r="E24" s="68"/>
      <c r="F24" s="623"/>
      <c r="G24" s="37"/>
      <c r="H24" s="69"/>
      <c r="I24" s="409"/>
      <c r="J24" s="91"/>
      <c r="K24" s="624"/>
      <c r="L24" s="52"/>
      <c r="M24" s="52"/>
      <c r="N24" s="409"/>
      <c r="O24" s="91"/>
      <c r="P24" s="30"/>
    </row>
    <row r="25" spans="1:16" ht="12.75" customHeight="1">
      <c r="A25" s="622"/>
      <c r="B25" s="51" t="s">
        <v>121</v>
      </c>
      <c r="C25" s="26" t="s">
        <v>122</v>
      </c>
      <c r="D25" s="34">
        <v>1</v>
      </c>
      <c r="E25" s="34"/>
      <c r="F25" s="625"/>
      <c r="G25" s="37"/>
      <c r="H25" s="34"/>
      <c r="I25" s="27"/>
      <c r="J25" s="91"/>
      <c r="K25" s="31"/>
      <c r="L25" s="32"/>
      <c r="M25" s="32"/>
      <c r="N25" s="409"/>
      <c r="O25" s="91"/>
      <c r="P25" s="30"/>
    </row>
    <row r="26" spans="1:16" ht="12.75" customHeight="1">
      <c r="A26" s="622"/>
      <c r="B26" s="51" t="s">
        <v>244</v>
      </c>
      <c r="C26" s="26" t="s">
        <v>12</v>
      </c>
      <c r="D26" s="34">
        <v>2.57</v>
      </c>
      <c r="E26" s="58"/>
      <c r="F26" s="625"/>
      <c r="G26" s="37"/>
      <c r="H26" s="34"/>
      <c r="I26" s="106"/>
      <c r="J26" s="291"/>
      <c r="K26" s="129"/>
      <c r="L26" s="126"/>
      <c r="M26" s="180"/>
      <c r="N26" s="127"/>
      <c r="O26" s="294"/>
      <c r="P26" s="30"/>
    </row>
    <row r="27" spans="1:16" ht="12.75" customHeight="1">
      <c r="A27" s="622"/>
      <c r="B27" s="51" t="s">
        <v>245</v>
      </c>
      <c r="C27" s="26" t="s">
        <v>246</v>
      </c>
      <c r="D27" s="34">
        <v>0.6</v>
      </c>
      <c r="E27" s="58"/>
      <c r="F27" s="625"/>
      <c r="G27" s="37"/>
      <c r="H27" s="34"/>
      <c r="I27" s="106"/>
      <c r="J27" s="291"/>
      <c r="K27" s="129"/>
      <c r="L27" s="126"/>
      <c r="M27" s="180"/>
      <c r="N27" s="127"/>
      <c r="O27" s="294"/>
      <c r="P27" s="30"/>
    </row>
    <row r="28" spans="1:20" ht="41.25" customHeight="1">
      <c r="A28" s="306" t="s">
        <v>31</v>
      </c>
      <c r="B28" s="416" t="s">
        <v>250</v>
      </c>
      <c r="C28" s="455" t="s">
        <v>12</v>
      </c>
      <c r="D28" s="79">
        <v>11.2</v>
      </c>
      <c r="E28" s="69"/>
      <c r="F28" s="69"/>
      <c r="G28" s="37"/>
      <c r="H28" s="37"/>
      <c r="I28" s="94"/>
      <c r="J28" s="81"/>
      <c r="K28" s="307"/>
      <c r="L28" s="79"/>
      <c r="M28" s="79"/>
      <c r="N28" s="80"/>
      <c r="O28" s="81"/>
      <c r="P28" s="898"/>
      <c r="Q28" s="898"/>
      <c r="R28" s="898"/>
      <c r="S28" s="898"/>
      <c r="T28" s="898"/>
    </row>
    <row r="29" spans="1:16" ht="12.75" customHeight="1">
      <c r="A29" s="306" t="s">
        <v>32</v>
      </c>
      <c r="B29" s="71" t="s">
        <v>170</v>
      </c>
      <c r="C29" s="41" t="s">
        <v>11</v>
      </c>
      <c r="D29" s="32">
        <v>29</v>
      </c>
      <c r="E29" s="418"/>
      <c r="F29" s="32"/>
      <c r="G29" s="79"/>
      <c r="H29" s="79"/>
      <c r="I29" s="80"/>
      <c r="J29" s="81"/>
      <c r="K29" s="307"/>
      <c r="L29" s="79"/>
      <c r="M29" s="79"/>
      <c r="N29" s="80"/>
      <c r="O29" s="81"/>
      <c r="P29" s="30"/>
    </row>
    <row r="30" spans="1:16" ht="12.75" customHeight="1">
      <c r="A30" s="306"/>
      <c r="B30" s="72" t="s">
        <v>171</v>
      </c>
      <c r="C30" s="41" t="s">
        <v>20</v>
      </c>
      <c r="D30" s="32">
        <v>5.8</v>
      </c>
      <c r="E30" s="52"/>
      <c r="F30" s="32"/>
      <c r="G30" s="79"/>
      <c r="H30" s="79"/>
      <c r="I30" s="626"/>
      <c r="J30" s="81"/>
      <c r="K30" s="307"/>
      <c r="L30" s="79"/>
      <c r="M30" s="79"/>
      <c r="N30" s="80"/>
      <c r="O30" s="81"/>
      <c r="P30" s="30"/>
    </row>
    <row r="31" spans="1:16" ht="13.5" customHeight="1">
      <c r="A31" s="306" t="s">
        <v>74</v>
      </c>
      <c r="B31" s="71" t="s">
        <v>398</v>
      </c>
      <c r="C31" s="41" t="s">
        <v>10</v>
      </c>
      <c r="D31" s="32">
        <v>2</v>
      </c>
      <c r="E31" s="32"/>
      <c r="F31" s="32"/>
      <c r="G31" s="32"/>
      <c r="H31" s="32"/>
      <c r="I31" s="61"/>
      <c r="J31" s="81"/>
      <c r="K31" s="307"/>
      <c r="L31" s="79"/>
      <c r="M31" s="79"/>
      <c r="N31" s="80"/>
      <c r="O31" s="81"/>
      <c r="P31" s="30"/>
    </row>
    <row r="32" spans="1:16" ht="69" customHeight="1">
      <c r="A32" s="627" t="s">
        <v>75</v>
      </c>
      <c r="B32" s="53" t="s">
        <v>251</v>
      </c>
      <c r="C32" s="43" t="s">
        <v>242</v>
      </c>
      <c r="D32" s="37">
        <v>7</v>
      </c>
      <c r="E32" s="32"/>
      <c r="F32" s="32"/>
      <c r="G32" s="32"/>
      <c r="H32" s="32"/>
      <c r="I32" s="27"/>
      <c r="J32" s="33"/>
      <c r="K32" s="31"/>
      <c r="L32" s="32"/>
      <c r="M32" s="32"/>
      <c r="N32" s="27"/>
      <c r="O32" s="33"/>
      <c r="P32" s="30"/>
    </row>
    <row r="33" spans="1:16" ht="12.75" customHeight="1">
      <c r="A33" s="628" t="s">
        <v>33</v>
      </c>
      <c r="B33" s="53" t="s">
        <v>247</v>
      </c>
      <c r="C33" s="43" t="s">
        <v>10</v>
      </c>
      <c r="D33" s="37">
        <f>+D32</f>
        <v>7</v>
      </c>
      <c r="E33" s="34"/>
      <c r="F33" s="34"/>
      <c r="G33" s="34"/>
      <c r="H33" s="34"/>
      <c r="I33" s="36"/>
      <c r="J33" s="62"/>
      <c r="K33" s="42"/>
      <c r="L33" s="34"/>
      <c r="M33" s="34"/>
      <c r="N33" s="36"/>
      <c r="O33" s="62"/>
      <c r="P33" s="30"/>
    </row>
    <row r="34" spans="1:16" ht="12.75" customHeight="1">
      <c r="A34" s="628"/>
      <c r="B34" s="56" t="s">
        <v>248</v>
      </c>
      <c r="C34" s="43" t="s">
        <v>10</v>
      </c>
      <c r="D34" s="37">
        <v>7.7</v>
      </c>
      <c r="E34" s="34"/>
      <c r="F34" s="34"/>
      <c r="G34" s="34"/>
      <c r="H34" s="34"/>
      <c r="I34" s="36"/>
      <c r="J34" s="62"/>
      <c r="K34" s="42"/>
      <c r="L34" s="34"/>
      <c r="M34" s="34"/>
      <c r="N34" s="36"/>
      <c r="O34" s="62"/>
      <c r="P34" s="30"/>
    </row>
    <row r="35" spans="1:16" ht="12.75" customHeight="1">
      <c r="A35" s="627"/>
      <c r="B35" s="56" t="s">
        <v>249</v>
      </c>
      <c r="C35" s="43" t="s">
        <v>50</v>
      </c>
      <c r="D35" s="37">
        <v>22.47</v>
      </c>
      <c r="E35" s="34"/>
      <c r="F35" s="34"/>
      <c r="G35" s="34"/>
      <c r="H35" s="34"/>
      <c r="I35" s="36"/>
      <c r="J35" s="629"/>
      <c r="K35" s="42"/>
      <c r="L35" s="34"/>
      <c r="M35" s="34"/>
      <c r="N35" s="36"/>
      <c r="O35" s="629"/>
      <c r="P35" s="30"/>
    </row>
    <row r="36" spans="1:16" ht="21" customHeight="1">
      <c r="A36" s="393"/>
      <c r="B36" s="29" t="s">
        <v>22</v>
      </c>
      <c r="C36" s="549"/>
      <c r="D36" s="549"/>
      <c r="E36" s="549"/>
      <c r="F36" s="308"/>
      <c r="G36" s="309"/>
      <c r="H36" s="308"/>
      <c r="I36" s="394"/>
      <c r="J36" s="310"/>
      <c r="K36" s="630"/>
      <c r="L36" s="631"/>
      <c r="M36" s="631"/>
      <c r="N36" s="632"/>
      <c r="O36" s="311"/>
      <c r="P36" s="30"/>
    </row>
    <row r="37" spans="1:18" ht="21.75" customHeight="1">
      <c r="A37" s="419" t="s">
        <v>63</v>
      </c>
      <c r="B37" s="420" t="s">
        <v>399</v>
      </c>
      <c r="C37" s="421"/>
      <c r="D37" s="841"/>
      <c r="E37" s="66"/>
      <c r="F37" s="66"/>
      <c r="G37" s="66"/>
      <c r="H37" s="66"/>
      <c r="I37" s="88"/>
      <c r="J37" s="77"/>
      <c r="K37" s="422"/>
      <c r="L37" s="66"/>
      <c r="M37" s="66"/>
      <c r="N37" s="88"/>
      <c r="O37" s="77"/>
      <c r="Q37" s="253"/>
      <c r="R37" s="108"/>
    </row>
    <row r="38" spans="1:18" ht="27.75" customHeight="1">
      <c r="A38" s="305" t="s">
        <v>34</v>
      </c>
      <c r="B38" s="53" t="s">
        <v>401</v>
      </c>
      <c r="C38" s="843" t="s">
        <v>11</v>
      </c>
      <c r="D38" s="577">
        <v>14</v>
      </c>
      <c r="E38" s="634"/>
      <c r="F38" s="37"/>
      <c r="G38" s="37"/>
      <c r="H38" s="37"/>
      <c r="I38" s="54"/>
      <c r="J38" s="55"/>
      <c r="K38" s="57"/>
      <c r="L38" s="37"/>
      <c r="M38" s="37"/>
      <c r="N38" s="54"/>
      <c r="O38" s="55"/>
      <c r="Q38" s="253"/>
      <c r="R38" s="423"/>
    </row>
    <row r="39" spans="1:18" ht="13.5" customHeight="1">
      <c r="A39" s="305" t="s">
        <v>35</v>
      </c>
      <c r="B39" s="844" t="s">
        <v>402</v>
      </c>
      <c r="C39" s="843" t="s">
        <v>403</v>
      </c>
      <c r="D39" s="845">
        <v>0.01</v>
      </c>
      <c r="E39" s="32"/>
      <c r="F39" s="37"/>
      <c r="G39" s="37"/>
      <c r="H39" s="37"/>
      <c r="I39" s="54"/>
      <c r="J39" s="55"/>
      <c r="K39" s="57"/>
      <c r="L39" s="37"/>
      <c r="M39" s="37"/>
      <c r="N39" s="54"/>
      <c r="O39" s="55"/>
      <c r="Q39" s="253"/>
      <c r="R39" s="108"/>
    </row>
    <row r="40" spans="1:18" ht="13.5" customHeight="1">
      <c r="A40" s="305" t="s">
        <v>36</v>
      </c>
      <c r="B40" s="844" t="s">
        <v>404</v>
      </c>
      <c r="C40" s="843" t="s">
        <v>11</v>
      </c>
      <c r="D40" s="577">
        <f>+D41</f>
        <v>13</v>
      </c>
      <c r="E40" s="32"/>
      <c r="F40" s="37"/>
      <c r="G40" s="37"/>
      <c r="H40" s="37"/>
      <c r="I40" s="54"/>
      <c r="J40" s="55"/>
      <c r="K40" s="57"/>
      <c r="L40" s="37"/>
      <c r="M40" s="37"/>
      <c r="N40" s="54"/>
      <c r="O40" s="55"/>
      <c r="Q40" s="253"/>
      <c r="R40" s="108"/>
    </row>
    <row r="41" spans="1:18" ht="15" customHeight="1">
      <c r="A41" s="39" t="s">
        <v>37</v>
      </c>
      <c r="B41" s="416" t="s">
        <v>352</v>
      </c>
      <c r="C41" s="479" t="s">
        <v>11</v>
      </c>
      <c r="D41" s="37">
        <v>13</v>
      </c>
      <c r="E41" s="577"/>
      <c r="F41" s="577"/>
      <c r="G41" s="667"/>
      <c r="H41" s="667"/>
      <c r="I41" s="578"/>
      <c r="J41" s="75"/>
      <c r="K41" s="668"/>
      <c r="L41" s="667"/>
      <c r="M41" s="667"/>
      <c r="N41" s="669"/>
      <c r="O41" s="75"/>
      <c r="Q41" s="253"/>
      <c r="R41" s="108"/>
    </row>
    <row r="42" spans="1:18" ht="25.5">
      <c r="A42" s="39" t="s">
        <v>43</v>
      </c>
      <c r="B42" s="416" t="s">
        <v>355</v>
      </c>
      <c r="C42" s="479" t="s">
        <v>11</v>
      </c>
      <c r="D42" s="37">
        <f>+D41</f>
        <v>13</v>
      </c>
      <c r="E42" s="577"/>
      <c r="F42" s="577"/>
      <c r="G42" s="667"/>
      <c r="H42" s="667"/>
      <c r="I42" s="578"/>
      <c r="J42" s="75"/>
      <c r="K42" s="668"/>
      <c r="L42" s="667"/>
      <c r="M42" s="667"/>
      <c r="N42" s="669"/>
      <c r="O42" s="75"/>
      <c r="Q42" s="253"/>
      <c r="R42" s="108"/>
    </row>
    <row r="43" spans="1:17" ht="13.5" customHeight="1">
      <c r="A43" s="39" t="s">
        <v>47</v>
      </c>
      <c r="B43" s="416" t="s">
        <v>357</v>
      </c>
      <c r="C43" s="479" t="s">
        <v>10</v>
      </c>
      <c r="D43" s="37">
        <v>15.33</v>
      </c>
      <c r="E43" s="577"/>
      <c r="F43" s="577"/>
      <c r="G43" s="667"/>
      <c r="H43" s="667"/>
      <c r="I43" s="578"/>
      <c r="J43" s="75"/>
      <c r="K43" s="668"/>
      <c r="L43" s="667"/>
      <c r="M43" s="667"/>
      <c r="N43" s="669"/>
      <c r="O43" s="75"/>
      <c r="Q43" s="30"/>
    </row>
    <row r="44" spans="1:17" ht="13.5">
      <c r="A44" s="427" t="s">
        <v>48</v>
      </c>
      <c r="B44" s="183" t="s">
        <v>174</v>
      </c>
      <c r="C44" s="426" t="s">
        <v>10</v>
      </c>
      <c r="D44" s="143">
        <v>8.8</v>
      </c>
      <c r="E44" s="230"/>
      <c r="F44" s="230"/>
      <c r="G44" s="143"/>
      <c r="H44" s="143"/>
      <c r="I44" s="144"/>
      <c r="J44" s="128"/>
      <c r="K44" s="190"/>
      <c r="L44" s="143"/>
      <c r="M44" s="143"/>
      <c r="N44" s="144"/>
      <c r="O44" s="671"/>
      <c r="Q44" s="30"/>
    </row>
    <row r="45" spans="1:17" ht="25.5">
      <c r="A45" s="39" t="s">
        <v>405</v>
      </c>
      <c r="B45" s="183" t="s">
        <v>253</v>
      </c>
      <c r="C45" s="142" t="s">
        <v>10</v>
      </c>
      <c r="D45" s="143">
        <f>+D44</f>
        <v>8.8</v>
      </c>
      <c r="E45" s="143"/>
      <c r="F45" s="143"/>
      <c r="G45" s="143"/>
      <c r="H45" s="143"/>
      <c r="I45" s="144"/>
      <c r="J45" s="128"/>
      <c r="K45" s="190"/>
      <c r="L45" s="143"/>
      <c r="M45" s="143"/>
      <c r="N45" s="144"/>
      <c r="O45" s="128"/>
      <c r="Q45" s="30"/>
    </row>
    <row r="46" spans="1:17" ht="13.5" customHeight="1">
      <c r="A46" s="39"/>
      <c r="B46" s="223" t="s">
        <v>187</v>
      </c>
      <c r="C46" s="146" t="s">
        <v>10</v>
      </c>
      <c r="D46" s="147">
        <v>9.15</v>
      </c>
      <c r="E46" s="147"/>
      <c r="F46" s="126"/>
      <c r="G46" s="126"/>
      <c r="H46" s="126"/>
      <c r="I46" s="127"/>
      <c r="J46" s="130"/>
      <c r="K46" s="129"/>
      <c r="L46" s="126"/>
      <c r="M46" s="126"/>
      <c r="N46" s="127"/>
      <c r="O46" s="130"/>
      <c r="P46" s="30"/>
      <c r="Q46" s="30"/>
    </row>
    <row r="47" spans="1:17" ht="13.5" customHeight="1">
      <c r="A47" s="39"/>
      <c r="B47" s="231" t="s">
        <v>57</v>
      </c>
      <c r="C47" s="146" t="s">
        <v>14</v>
      </c>
      <c r="D47" s="147">
        <v>35.2</v>
      </c>
      <c r="E47" s="147"/>
      <c r="F47" s="147"/>
      <c r="G47" s="147"/>
      <c r="H47" s="147"/>
      <c r="I47" s="179"/>
      <c r="J47" s="130"/>
      <c r="K47" s="193"/>
      <c r="L47" s="147"/>
      <c r="M47" s="147"/>
      <c r="N47" s="179"/>
      <c r="O47" s="208"/>
      <c r="P47" s="487"/>
      <c r="Q47" s="30"/>
    </row>
    <row r="48" spans="1:17" ht="13.5" customHeight="1">
      <c r="A48" s="417"/>
      <c r="B48" s="232" t="s">
        <v>175</v>
      </c>
      <c r="C48" s="35" t="s">
        <v>14</v>
      </c>
      <c r="D48" s="34">
        <v>3.52</v>
      </c>
      <c r="E48" s="35"/>
      <c r="F48" s="95"/>
      <c r="G48" s="95"/>
      <c r="H48" s="95"/>
      <c r="I48" s="187"/>
      <c r="J48" s="188"/>
      <c r="K48" s="186"/>
      <c r="L48" s="95"/>
      <c r="M48" s="95"/>
      <c r="N48" s="187"/>
      <c r="O48" s="188"/>
      <c r="P48" s="487"/>
      <c r="Q48" s="30"/>
    </row>
    <row r="49" spans="1:17" ht="13.5" customHeight="1">
      <c r="A49" s="417"/>
      <c r="B49" s="425" t="s">
        <v>58</v>
      </c>
      <c r="C49" s="386" t="s">
        <v>54</v>
      </c>
      <c r="D49" s="143">
        <v>1</v>
      </c>
      <c r="E49" s="350"/>
      <c r="F49" s="350"/>
      <c r="G49" s="241"/>
      <c r="H49" s="241"/>
      <c r="I49" s="362"/>
      <c r="J49" s="449"/>
      <c r="K49" s="240"/>
      <c r="L49" s="241"/>
      <c r="M49" s="241"/>
      <c r="N49" s="362"/>
      <c r="O49" s="130"/>
      <c r="P49" s="487"/>
      <c r="Q49" s="30"/>
    </row>
    <row r="50" spans="1:17" ht="12.75">
      <c r="A50" s="39" t="s">
        <v>166</v>
      </c>
      <c r="B50" s="53" t="s">
        <v>406</v>
      </c>
      <c r="C50" s="843" t="s">
        <v>11</v>
      </c>
      <c r="D50" s="577">
        <f>+D38</f>
        <v>14</v>
      </c>
      <c r="E50" s="634"/>
      <c r="F50" s="37"/>
      <c r="G50" s="37"/>
      <c r="H50" s="37"/>
      <c r="I50" s="54"/>
      <c r="J50" s="55"/>
      <c r="K50" s="57"/>
      <c r="L50" s="37"/>
      <c r="M50" s="37"/>
      <c r="N50" s="54"/>
      <c r="O50" s="55"/>
      <c r="Q50" s="30"/>
    </row>
    <row r="51" spans="1:17" ht="25.5">
      <c r="A51" s="39" t="s">
        <v>167</v>
      </c>
      <c r="B51" s="183" t="s">
        <v>407</v>
      </c>
      <c r="C51" s="142" t="s">
        <v>11</v>
      </c>
      <c r="D51" s="143">
        <v>1.8</v>
      </c>
      <c r="E51" s="239"/>
      <c r="F51" s="239"/>
      <c r="G51" s="126"/>
      <c r="H51" s="126"/>
      <c r="I51" s="127"/>
      <c r="J51" s="449"/>
      <c r="K51" s="240"/>
      <c r="L51" s="241"/>
      <c r="M51" s="241"/>
      <c r="N51" s="362"/>
      <c r="O51" s="449"/>
      <c r="Q51" s="30"/>
    </row>
    <row r="52" spans="1:17" ht="13.5" customHeight="1">
      <c r="A52" s="306" t="s">
        <v>168</v>
      </c>
      <c r="B52" s="846" t="s">
        <v>408</v>
      </c>
      <c r="C52" s="490" t="s">
        <v>14</v>
      </c>
      <c r="D52" s="52">
        <v>2</v>
      </c>
      <c r="E52" s="52"/>
      <c r="F52" s="52"/>
      <c r="G52" s="32"/>
      <c r="H52" s="32"/>
      <c r="I52" s="27"/>
      <c r="J52" s="33"/>
      <c r="K52" s="31"/>
      <c r="L52" s="32"/>
      <c r="M52" s="32"/>
      <c r="N52" s="27"/>
      <c r="O52" s="33"/>
      <c r="Q52" s="30"/>
    </row>
    <row r="53" spans="1:16" ht="21" customHeight="1">
      <c r="A53" s="567"/>
      <c r="B53" s="150" t="s">
        <v>22</v>
      </c>
      <c r="C53" s="639"/>
      <c r="D53" s="639"/>
      <c r="E53" s="639"/>
      <c r="F53" s="296"/>
      <c r="G53" s="296"/>
      <c r="H53" s="296"/>
      <c r="I53" s="573"/>
      <c r="J53" s="310"/>
      <c r="K53" s="574"/>
      <c r="L53" s="575"/>
      <c r="M53" s="575"/>
      <c r="N53" s="576"/>
      <c r="O53" s="165"/>
      <c r="P53" s="30"/>
    </row>
    <row r="54" spans="1:16" ht="21" customHeight="1">
      <c r="A54" s="250"/>
      <c r="B54" s="251" t="s">
        <v>22</v>
      </c>
      <c r="C54" s="252"/>
      <c r="D54" s="252"/>
      <c r="E54" s="252"/>
      <c r="F54" s="252"/>
      <c r="G54" s="252"/>
      <c r="H54" s="252"/>
      <c r="I54" s="252"/>
      <c r="J54" s="640"/>
      <c r="K54" s="643"/>
      <c r="L54" s="284"/>
      <c r="M54" s="284"/>
      <c r="N54" s="847"/>
      <c r="O54" s="285"/>
      <c r="P54" s="30"/>
    </row>
    <row r="55" spans="1:15" ht="21" customHeight="1">
      <c r="A55" s="97"/>
      <c r="B55" s="159" t="s">
        <v>23</v>
      </c>
      <c r="C55" s="98" t="s">
        <v>24</v>
      </c>
      <c r="D55" s="98">
        <v>3</v>
      </c>
      <c r="E55" s="99"/>
      <c r="F55" s="100"/>
      <c r="G55" s="100"/>
      <c r="H55" s="100"/>
      <c r="I55" s="100"/>
      <c r="J55" s="641"/>
      <c r="K55" s="642"/>
      <c r="L55" s="161"/>
      <c r="M55" s="162"/>
      <c r="N55" s="163"/>
      <c r="O55" s="162"/>
    </row>
    <row r="56" spans="1:16" ht="21" customHeight="1">
      <c r="A56" s="102" t="s">
        <v>21</v>
      </c>
      <c r="B56" s="103" t="s">
        <v>42</v>
      </c>
      <c r="C56" s="104"/>
      <c r="D56" s="104"/>
      <c r="E56" s="104"/>
      <c r="F56" s="105"/>
      <c r="G56" s="105"/>
      <c r="H56" s="105"/>
      <c r="I56" s="105"/>
      <c r="J56" s="165"/>
      <c r="K56" s="164"/>
      <c r="L56" s="165"/>
      <c r="M56" s="165"/>
      <c r="N56" s="166"/>
      <c r="O56" s="165"/>
      <c r="P56" s="30"/>
    </row>
    <row r="57" ht="21" customHeight="1"/>
    <row r="58" ht="27" customHeight="1"/>
    <row r="59" spans="1:15" ht="21" customHeight="1">
      <c r="A59" s="617"/>
      <c r="B59" s="618"/>
      <c r="C59" s="619"/>
      <c r="D59" s="619"/>
      <c r="E59" s="619"/>
      <c r="F59" s="303"/>
      <c r="G59" s="303"/>
      <c r="H59" s="303"/>
      <c r="I59" s="303"/>
      <c r="J59" s="303"/>
      <c r="K59" s="304"/>
      <c r="L59" s="303"/>
      <c r="M59" s="303"/>
      <c r="N59" s="303"/>
      <c r="O59" s="303"/>
    </row>
    <row r="60" spans="2:12" ht="21" customHeight="1">
      <c r="B60" s="196" t="s">
        <v>97</v>
      </c>
      <c r="C60" s="3"/>
      <c r="D60" s="3"/>
      <c r="E60" s="3"/>
      <c r="F60" s="167"/>
      <c r="G60" s="110" t="s">
        <v>98</v>
      </c>
      <c r="H60" s="168"/>
      <c r="I60" s="168"/>
      <c r="J60" s="168"/>
      <c r="K60" s="168"/>
      <c r="L60" s="197"/>
    </row>
    <row r="61" spans="2:15" ht="18" customHeight="1">
      <c r="B61" s="3" t="s">
        <v>99</v>
      </c>
      <c r="C61" s="3"/>
      <c r="D61" s="3"/>
      <c r="E61" s="3"/>
      <c r="F61" s="167"/>
      <c r="G61" s="167" t="s">
        <v>436</v>
      </c>
      <c r="H61" s="167"/>
      <c r="I61" s="197"/>
      <c r="J61" s="197"/>
      <c r="K61" s="197"/>
      <c r="L61" s="197"/>
      <c r="M61" s="3"/>
      <c r="N61" s="3"/>
      <c r="O61" s="3"/>
    </row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</sheetData>
  <sheetProtection/>
  <mergeCells count="19">
    <mergeCell ref="A1:O1"/>
    <mergeCell ref="A2:O2"/>
    <mergeCell ref="N6:O6"/>
    <mergeCell ref="B7:K7"/>
    <mergeCell ref="P28:T28"/>
    <mergeCell ref="M9:M10"/>
    <mergeCell ref="L9:L10"/>
    <mergeCell ref="A8:A9"/>
    <mergeCell ref="E8:J8"/>
    <mergeCell ref="I9:I10"/>
    <mergeCell ref="K8:O8"/>
    <mergeCell ref="G9:G10"/>
    <mergeCell ref="O9:O10"/>
    <mergeCell ref="N9:N10"/>
    <mergeCell ref="J9:J10"/>
    <mergeCell ref="E9:E10"/>
    <mergeCell ref="H9:H10"/>
    <mergeCell ref="F9:F10"/>
    <mergeCell ref="K9:K1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.25390625" style="3" customWidth="1"/>
    <col min="2" max="2" width="36.125" style="3" customWidth="1"/>
    <col min="3" max="3" width="11.875" style="3" customWidth="1"/>
    <col min="4" max="5" width="11.25390625" style="3" customWidth="1"/>
    <col min="6" max="6" width="11.625" style="3" customWidth="1"/>
    <col min="7" max="7" width="10.25390625" style="3" customWidth="1"/>
    <col min="8" max="16384" width="9.125" style="3" customWidth="1"/>
  </cols>
  <sheetData>
    <row r="1" spans="1:7" ht="21.75" customHeight="1">
      <c r="A1" s="903"/>
      <c r="B1" s="903"/>
      <c r="C1" s="903"/>
      <c r="D1" s="903"/>
      <c r="E1" s="903"/>
      <c r="F1" s="903"/>
      <c r="G1" s="903"/>
    </row>
    <row r="2" spans="1:7" ht="19.5" customHeight="1">
      <c r="A2" s="904" t="s">
        <v>125</v>
      </c>
      <c r="B2" s="904"/>
      <c r="C2" s="904"/>
      <c r="D2" s="904"/>
      <c r="E2" s="904"/>
      <c r="F2" s="904"/>
      <c r="G2" s="904"/>
    </row>
    <row r="3" spans="1:7" ht="12.75">
      <c r="A3" s="906"/>
      <c r="B3" s="906"/>
      <c r="C3" s="906"/>
      <c r="D3" s="906"/>
      <c r="E3" s="906"/>
      <c r="F3" s="906"/>
      <c r="G3" s="906"/>
    </row>
    <row r="4" spans="1:12" ht="12.75">
      <c r="A4" s="526"/>
      <c r="G4" s="907"/>
      <c r="H4" s="907"/>
      <c r="I4" s="907"/>
      <c r="J4" s="907"/>
      <c r="K4" s="907"/>
      <c r="L4" s="907"/>
    </row>
    <row r="5" spans="1:12" ht="20.25">
      <c r="A5" s="526" t="s">
        <v>412</v>
      </c>
      <c r="G5" s="443"/>
      <c r="H5" s="443"/>
      <c r="I5" s="443"/>
      <c r="J5" s="443"/>
      <c r="K5" s="6"/>
      <c r="L5" s="7"/>
    </row>
    <row r="6" ht="12.75">
      <c r="A6" s="3" t="s">
        <v>413</v>
      </c>
    </row>
    <row r="7" spans="1:12" ht="15.75" customHeight="1">
      <c r="A7" s="114" t="s">
        <v>274</v>
      </c>
      <c r="B7" s="114"/>
      <c r="C7" s="114"/>
      <c r="D7" s="114"/>
      <c r="E7" s="114"/>
      <c r="F7" s="114"/>
      <c r="G7" s="114"/>
      <c r="H7" s="114"/>
      <c r="I7" s="114"/>
      <c r="J7" s="114"/>
      <c r="K7" s="113"/>
      <c r="L7" s="111"/>
    </row>
    <row r="8" spans="1:11" ht="12.75">
      <c r="A8" s="12" t="s">
        <v>447</v>
      </c>
      <c r="B8" s="10"/>
      <c r="C8" s="10"/>
      <c r="D8" s="10"/>
      <c r="E8" s="10"/>
      <c r="F8" s="10"/>
      <c r="G8" s="10"/>
      <c r="H8" s="10"/>
      <c r="I8" s="10"/>
      <c r="J8" s="10"/>
      <c r="K8" s="114"/>
    </row>
    <row r="9" spans="1:10" ht="12.75">
      <c r="A9" s="876" t="s">
        <v>414</v>
      </c>
      <c r="B9" s="876"/>
      <c r="C9" s="876"/>
      <c r="D9" s="876"/>
      <c r="E9" s="876"/>
      <c r="F9" s="876"/>
      <c r="G9" s="876"/>
      <c r="H9" s="876"/>
      <c r="I9" s="876"/>
      <c r="J9" s="876"/>
    </row>
    <row r="11" ht="12.75" customHeight="1"/>
    <row r="12" ht="8.25" customHeight="1" hidden="1"/>
    <row r="13" spans="5:7" ht="14.25" customHeight="1">
      <c r="E13" s="318" t="s">
        <v>415</v>
      </c>
      <c r="F13" s="318"/>
      <c r="G13" s="112"/>
    </row>
    <row r="14" spans="5:7" ht="15.75" customHeight="1">
      <c r="E14" s="319" t="s">
        <v>126</v>
      </c>
      <c r="F14" s="319"/>
      <c r="G14" s="320"/>
    </row>
    <row r="16" spans="4:8" ht="15" customHeight="1">
      <c r="D16" s="905" t="s">
        <v>416</v>
      </c>
      <c r="E16" s="905"/>
      <c r="F16" s="905"/>
      <c r="G16" s="905"/>
      <c r="H16" s="321"/>
    </row>
    <row r="17" spans="1:7" ht="16.5" customHeight="1">
      <c r="A17" s="379" t="s">
        <v>127</v>
      </c>
      <c r="B17" s="379" t="s">
        <v>128</v>
      </c>
      <c r="C17" s="380" t="s">
        <v>129</v>
      </c>
      <c r="D17" s="900" t="s">
        <v>130</v>
      </c>
      <c r="E17" s="901"/>
      <c r="F17" s="902"/>
      <c r="G17" s="381" t="s">
        <v>131</v>
      </c>
    </row>
    <row r="18" spans="1:7" ht="12.75" customHeight="1">
      <c r="A18" s="382" t="s">
        <v>132</v>
      </c>
      <c r="B18" s="382" t="s">
        <v>133</v>
      </c>
      <c r="C18" s="383" t="s">
        <v>134</v>
      </c>
      <c r="D18" s="383" t="s">
        <v>135</v>
      </c>
      <c r="E18" s="383" t="s">
        <v>136</v>
      </c>
      <c r="F18" s="383" t="s">
        <v>137</v>
      </c>
      <c r="G18" s="382" t="s">
        <v>138</v>
      </c>
    </row>
    <row r="19" spans="1:7" ht="14.25" customHeight="1">
      <c r="A19" s="384"/>
      <c r="B19" s="384" t="s">
        <v>21</v>
      </c>
      <c r="C19" s="385" t="s">
        <v>417</v>
      </c>
      <c r="D19" s="385" t="s">
        <v>417</v>
      </c>
      <c r="E19" s="385" t="s">
        <v>417</v>
      </c>
      <c r="F19" s="385" t="s">
        <v>417</v>
      </c>
      <c r="G19" s="384"/>
    </row>
    <row r="20" spans="1:8" ht="22.5" customHeight="1">
      <c r="A20" s="322" t="s">
        <v>26</v>
      </c>
      <c r="B20" s="323" t="s">
        <v>80</v>
      </c>
      <c r="C20" s="857"/>
      <c r="D20" s="520"/>
      <c r="E20" s="521"/>
      <c r="F20" s="522"/>
      <c r="G20" s="77"/>
      <c r="H20" s="324"/>
    </row>
    <row r="21" spans="1:8" ht="22.5" customHeight="1">
      <c r="A21" s="325" t="s">
        <v>27</v>
      </c>
      <c r="B21" s="326" t="s">
        <v>139</v>
      </c>
      <c r="C21" s="694"/>
      <c r="D21" s="523"/>
      <c r="E21" s="524"/>
      <c r="F21" s="525"/>
      <c r="G21" s="55"/>
      <c r="H21" s="324"/>
    </row>
    <row r="22" spans="1:8" ht="22.5" customHeight="1">
      <c r="A22" s="325" t="s">
        <v>63</v>
      </c>
      <c r="B22" s="326" t="s">
        <v>140</v>
      </c>
      <c r="C22" s="694"/>
      <c r="D22" s="523"/>
      <c r="E22" s="524"/>
      <c r="F22" s="525"/>
      <c r="G22" s="55"/>
      <c r="H22" s="324"/>
    </row>
    <row r="23" spans="1:8" ht="22.5" customHeight="1">
      <c r="A23" s="325" t="s">
        <v>38</v>
      </c>
      <c r="B23" s="748" t="s">
        <v>322</v>
      </c>
      <c r="C23" s="694"/>
      <c r="D23" s="523"/>
      <c r="E23" s="524"/>
      <c r="F23" s="525"/>
      <c r="G23" s="55"/>
      <c r="H23" s="324"/>
    </row>
    <row r="24" spans="1:12" ht="22.5" customHeight="1">
      <c r="A24" s="327" t="s">
        <v>39</v>
      </c>
      <c r="B24" s="326" t="s">
        <v>141</v>
      </c>
      <c r="C24" s="814"/>
      <c r="D24" s="328"/>
      <c r="E24" s="75"/>
      <c r="F24" s="328"/>
      <c r="G24" s="75"/>
      <c r="H24" s="324"/>
      <c r="I24" s="4"/>
      <c r="J24" s="4"/>
      <c r="K24" s="329"/>
      <c r="L24" s="5"/>
    </row>
    <row r="25" spans="1:12" ht="22.5" customHeight="1">
      <c r="A25" s="327" t="s">
        <v>40</v>
      </c>
      <c r="B25" s="326" t="s">
        <v>254</v>
      </c>
      <c r="C25" s="694"/>
      <c r="D25" s="523"/>
      <c r="E25" s="524"/>
      <c r="F25" s="525"/>
      <c r="G25" s="55"/>
      <c r="H25" s="324"/>
      <c r="I25" s="4"/>
      <c r="J25" s="257"/>
      <c r="K25" s="329"/>
      <c r="L25" s="5"/>
    </row>
    <row r="26" spans="1:16" ht="22.5" customHeight="1">
      <c r="A26" s="327" t="s">
        <v>49</v>
      </c>
      <c r="B26" s="326" t="s">
        <v>124</v>
      </c>
      <c r="C26" s="814"/>
      <c r="D26" s="328"/>
      <c r="E26" s="75"/>
      <c r="F26" s="106"/>
      <c r="G26" s="33"/>
      <c r="H26" s="324"/>
      <c r="I26" s="330"/>
      <c r="J26" s="330"/>
      <c r="K26" s="330"/>
      <c r="L26" s="330"/>
      <c r="M26" s="330"/>
      <c r="N26" s="330"/>
      <c r="O26" s="330"/>
      <c r="P26" s="330"/>
    </row>
    <row r="27" spans="1:9" ht="22.5" customHeight="1">
      <c r="A27" s="331"/>
      <c r="B27" s="332" t="s">
        <v>25</v>
      </c>
      <c r="C27" s="488"/>
      <c r="D27" s="387"/>
      <c r="E27" s="333"/>
      <c r="F27" s="388"/>
      <c r="G27" s="334"/>
      <c r="H27" s="324"/>
      <c r="I27" s="324"/>
    </row>
    <row r="28" spans="1:7" ht="18" customHeight="1">
      <c r="A28" s="337"/>
      <c r="B28" s="338" t="s">
        <v>418</v>
      </c>
      <c r="C28" s="328"/>
      <c r="D28" s="335"/>
      <c r="E28" s="336"/>
      <c r="F28" s="336"/>
      <c r="G28" s="304"/>
    </row>
    <row r="29" spans="1:7" ht="18" customHeight="1">
      <c r="A29" s="339"/>
      <c r="B29" s="429" t="s">
        <v>419</v>
      </c>
      <c r="C29" s="328"/>
      <c r="D29" s="335"/>
      <c r="E29" s="304"/>
      <c r="F29" s="304"/>
      <c r="G29" s="304"/>
    </row>
    <row r="30" spans="1:7" ht="29.25" customHeight="1">
      <c r="A30" s="340"/>
      <c r="B30" s="866" t="s">
        <v>445</v>
      </c>
      <c r="C30" s="341"/>
      <c r="D30" s="335"/>
      <c r="E30" s="304"/>
      <c r="F30" s="304"/>
      <c r="G30" s="304"/>
    </row>
    <row r="31" spans="1:8" ht="22.5" customHeight="1">
      <c r="A31" s="342"/>
      <c r="B31" s="391" t="s">
        <v>446</v>
      </c>
      <c r="C31" s="392"/>
      <c r="D31" s="343"/>
      <c r="E31" s="303"/>
      <c r="F31" s="303"/>
      <c r="G31" s="303"/>
      <c r="H31" s="390"/>
    </row>
    <row r="32" spans="1:8" ht="42" customHeight="1">
      <c r="A32" s="867"/>
      <c r="B32" s="869" t="s">
        <v>445</v>
      </c>
      <c r="C32" s="868"/>
      <c r="D32" s="303"/>
      <c r="E32" s="303"/>
      <c r="F32" s="303"/>
      <c r="G32" s="303"/>
      <c r="H32" s="390"/>
    </row>
    <row r="33" spans="1:8" ht="23.25" customHeight="1">
      <c r="A33" s="342"/>
      <c r="B33" s="873" t="s">
        <v>147</v>
      </c>
      <c r="C33" s="392"/>
      <c r="D33" s="303"/>
      <c r="E33" s="303"/>
      <c r="F33" s="303"/>
      <c r="G33" s="303"/>
      <c r="H33" s="390"/>
    </row>
    <row r="34" spans="1:8" ht="19.5" customHeight="1">
      <c r="A34" s="870"/>
      <c r="B34" s="871" t="s">
        <v>148</v>
      </c>
      <c r="C34" s="872"/>
      <c r="D34" s="336"/>
      <c r="E34" s="336"/>
      <c r="F34" s="336"/>
      <c r="G34" s="336"/>
      <c r="H34" s="5"/>
    </row>
    <row r="35" spans="1:8" ht="25.5" customHeight="1">
      <c r="A35" s="389"/>
      <c r="B35" s="492" t="s">
        <v>149</v>
      </c>
      <c r="C35" s="493"/>
      <c r="D35" s="336"/>
      <c r="E35" s="336"/>
      <c r="F35" s="336"/>
      <c r="G35" s="336"/>
      <c r="H35" s="5"/>
    </row>
    <row r="36" spans="2:8" ht="12.75">
      <c r="B36" s="110"/>
      <c r="D36" s="5"/>
      <c r="E36" s="5"/>
      <c r="F36" s="5"/>
      <c r="G36" s="5"/>
      <c r="H36" s="5"/>
    </row>
    <row r="37" spans="2:8" ht="12.75">
      <c r="B37" s="110"/>
      <c r="D37" s="5"/>
      <c r="E37" s="5"/>
      <c r="F37" s="5"/>
      <c r="G37" s="5"/>
      <c r="H37" s="5"/>
    </row>
    <row r="38" spans="2:8" ht="12.75">
      <c r="B38" s="110"/>
      <c r="D38" s="5"/>
      <c r="E38" s="5"/>
      <c r="F38" s="5"/>
      <c r="G38" s="5"/>
      <c r="H38" s="5"/>
    </row>
    <row r="40" spans="2:5" ht="13.5">
      <c r="B40" s="109" t="s">
        <v>97</v>
      </c>
      <c r="E40" s="110" t="s">
        <v>98</v>
      </c>
    </row>
    <row r="41" ht="12.75">
      <c r="B41" s="3" t="s">
        <v>99</v>
      </c>
    </row>
    <row r="42" ht="12.75">
      <c r="B42" s="110"/>
    </row>
    <row r="44" spans="2:4" ht="12.75">
      <c r="B44" s="859" t="s">
        <v>442</v>
      </c>
      <c r="C44" s="860"/>
      <c r="D44" s="860"/>
    </row>
    <row r="45" spans="2:4" ht="15">
      <c r="B45" s="859" t="s">
        <v>443</v>
      </c>
      <c r="C45" s="861"/>
      <c r="D45" s="862"/>
    </row>
    <row r="46" spans="2:4" ht="12.75">
      <c r="B46" s="863" t="s">
        <v>444</v>
      </c>
      <c r="C46" s="864"/>
      <c r="D46" s="865"/>
    </row>
  </sheetData>
  <sheetProtection/>
  <mergeCells count="7">
    <mergeCell ref="D17:F17"/>
    <mergeCell ref="A1:G1"/>
    <mergeCell ref="A2:G2"/>
    <mergeCell ref="D16:G16"/>
    <mergeCell ref="A3:G3"/>
    <mergeCell ref="G4:L4"/>
    <mergeCell ref="A9:J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Ilona</cp:lastModifiedBy>
  <cp:lastPrinted>2013-06-25T14:31:35Z</cp:lastPrinted>
  <dcterms:created xsi:type="dcterms:W3CDTF">2010-03-23T14:19:31Z</dcterms:created>
  <dcterms:modified xsi:type="dcterms:W3CDTF">2013-12-27T07:14:11Z</dcterms:modified>
  <cp:category/>
  <cp:version/>
  <cp:contentType/>
  <cp:contentStatus/>
</cp:coreProperties>
</file>