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14355" windowHeight="4140" tabRatio="720"/>
  </bookViews>
  <sheets>
    <sheet name="DA " sheetId="46" r:id="rId1"/>
    <sheet name="Sheet1" sheetId="47" r:id="rId2"/>
  </sheets>
  <definedNames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15" localSheetId="0">#REF!</definedName>
    <definedName name="Excel_BuiltIn__FilterDatabase_15">#REF!</definedName>
    <definedName name="Excel_BuiltIn__FilterDatabase_16" localSheetId="0">#REF!</definedName>
    <definedName name="Excel_BuiltIn__FilterDatabase_16">#REF!</definedName>
    <definedName name="Excel_BuiltIn__FilterDatabase_17" localSheetId="0">#REF!</definedName>
    <definedName name="Excel_BuiltIn__FilterDatabase_17">#REF!</definedName>
    <definedName name="Excel_BuiltIn__FilterDatabase_18" localSheetId="0">#REF!</definedName>
    <definedName name="Excel_BuiltIn__FilterDatabase_18">#REF!</definedName>
    <definedName name="Excel_BuiltIn__FilterDatabase_19" localSheetId="0">#REF!</definedName>
    <definedName name="Excel_BuiltIn__FilterDatabase_19">#REF!</definedName>
    <definedName name="Excel_BuiltIn__FilterDatabase_2" localSheetId="0">#REF!</definedName>
    <definedName name="Excel_BuiltIn__FilterDatabase_2">#REF!</definedName>
    <definedName name="Excel_BuiltIn__FilterDatabase_21" localSheetId="0">#REF!</definedName>
    <definedName name="Excel_BuiltIn__FilterDatabase_21">#REF!</definedName>
    <definedName name="Excel_BuiltIn__FilterDatabase_22" localSheetId="0">#REF!</definedName>
    <definedName name="Excel_BuiltIn__FilterDatabase_22">#REF!</definedName>
    <definedName name="Excel_BuiltIn__FilterDatabase_23" localSheetId="0">#REF!</definedName>
    <definedName name="Excel_BuiltIn__FilterDatabase_23">#REF!</definedName>
    <definedName name="Excel_BuiltIn__FilterDatabase_24" localSheetId="0">#REF!</definedName>
    <definedName name="Excel_BuiltIn__FilterDatabase_24">#REF!</definedName>
    <definedName name="Excel_BuiltIn__FilterDatabase_25" localSheetId="0">#REF!</definedName>
    <definedName name="Excel_BuiltIn__FilterDatabase_25">#REF!</definedName>
    <definedName name="Excel_BuiltIn__FilterDatabase_26" localSheetId="0">#REF!</definedName>
    <definedName name="Excel_BuiltIn__FilterDatabase_26">#REF!</definedName>
    <definedName name="Excel_BuiltIn__FilterDatabase_27" localSheetId="0">#REF!</definedName>
    <definedName name="Excel_BuiltIn__FilterDatabase_27">#REF!</definedName>
    <definedName name="Excel_BuiltIn__FilterDatabase_28" localSheetId="0">#REF!</definedName>
    <definedName name="Excel_BuiltIn__FilterDatabase_28">#REF!</definedName>
    <definedName name="Excel_BuiltIn__FilterDatabase_29" localSheetId="0">#REF!</definedName>
    <definedName name="Excel_BuiltIn__FilterDatabase_29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Area" localSheetId="0">'DA '!$A$1:$E$1734</definedName>
  </definedNames>
  <calcPr calcId="145621" calcMode="manual" fullPrecision="0"/>
</workbook>
</file>

<file path=xl/calcChain.xml><?xml version="1.0" encoding="utf-8"?>
<calcChain xmlns="http://schemas.openxmlformats.org/spreadsheetml/2006/main">
  <c r="E1606" i="46" l="1"/>
  <c r="E1607" i="46" s="1"/>
  <c r="E1604" i="46"/>
  <c r="E1605" i="46" s="1"/>
  <c r="E1601" i="46"/>
  <c r="E1602" i="46" s="1"/>
  <c r="E1603" i="46" s="1"/>
  <c r="E1161" i="46"/>
  <c r="E1159" i="46"/>
  <c r="E1160" i="46" s="1"/>
  <c r="E1157" i="46"/>
  <c r="E1158" i="46" s="1"/>
  <c r="E1154" i="46"/>
  <c r="E1155" i="46" s="1"/>
  <c r="E1156" i="46" s="1"/>
  <c r="E1707" i="46" l="1"/>
  <c r="E1711" i="46" s="1"/>
  <c r="E1706" i="46"/>
  <c r="E1705" i="46"/>
  <c r="E1704" i="46"/>
  <c r="E1696" i="46"/>
  <c r="E1690" i="46"/>
  <c r="E1692" i="46" s="1"/>
  <c r="E1686" i="46"/>
  <c r="E1688" i="46" s="1"/>
  <c r="E1685" i="46"/>
  <c r="E1681" i="46"/>
  <c r="E1680" i="46"/>
  <c r="E1679" i="46"/>
  <c r="E1678" i="46"/>
  <c r="E1677" i="46"/>
  <c r="E1676" i="46"/>
  <c r="E1675" i="46"/>
  <c r="A1674" i="46"/>
  <c r="E1673" i="46"/>
  <c r="E1672" i="46"/>
  <c r="E1663" i="46"/>
  <c r="E1669" i="46" s="1"/>
  <c r="E1670" i="46" s="1"/>
  <c r="E1661" i="46"/>
  <c r="E1662" i="46" s="1"/>
  <c r="E1656" i="46"/>
  <c r="E1657" i="46" s="1"/>
  <c r="E1654" i="46"/>
  <c r="E1655" i="46" s="1"/>
  <c r="E1651" i="46"/>
  <c r="E1652" i="46" s="1"/>
  <c r="E1653" i="46" s="1"/>
  <c r="E1649" i="46"/>
  <c r="E1648" i="46"/>
  <c r="E1639" i="46"/>
  <c r="E1643" i="46" s="1"/>
  <c r="E1637" i="46"/>
  <c r="E1638" i="46" s="1"/>
  <c r="E1632" i="46"/>
  <c r="E1633" i="46" s="1"/>
  <c r="E1630" i="46"/>
  <c r="E1631" i="46" s="1"/>
  <c r="E1627" i="46"/>
  <c r="E1628" i="46" s="1"/>
  <c r="E1629" i="46" s="1"/>
  <c r="E1625" i="46"/>
  <c r="E1624" i="46"/>
  <c r="E1615" i="46"/>
  <c r="E1619" i="46" s="1"/>
  <c r="E1613" i="46"/>
  <c r="E1614" i="46" s="1"/>
  <c r="E1599" i="46"/>
  <c r="E1598" i="46"/>
  <c r="E1597" i="46"/>
  <c r="E1596" i="46"/>
  <c r="E1595" i="46"/>
  <c r="E1594" i="46"/>
  <c r="E1585" i="46"/>
  <c r="E1590" i="46" s="1"/>
  <c r="E1583" i="46"/>
  <c r="E1584" i="46" s="1"/>
  <c r="E1579" i="46"/>
  <c r="E1574" i="46"/>
  <c r="E1575" i="46" s="1"/>
  <c r="E1570" i="46"/>
  <c r="E1573" i="46" s="1"/>
  <c r="E1569" i="46"/>
  <c r="E1567" i="46"/>
  <c r="E1576" i="46" s="1"/>
  <c r="E1565" i="46"/>
  <c r="E1564" i="46"/>
  <c r="E1563" i="46"/>
  <c r="E1562" i="46"/>
  <c r="E1561" i="46"/>
  <c r="E1560" i="46"/>
  <c r="E1551" i="46"/>
  <c r="E1555" i="46" s="1"/>
  <c r="E1549" i="46"/>
  <c r="E1550" i="46" s="1"/>
  <c r="E1545" i="46"/>
  <c r="E1542" i="46"/>
  <c r="E1543" i="46" s="1"/>
  <c r="E1540" i="46"/>
  <c r="E1541" i="46" s="1"/>
  <c r="E1537" i="46"/>
  <c r="E1538" i="46" s="1"/>
  <c r="E1539" i="46" s="1"/>
  <c r="E1535" i="46"/>
  <c r="E1534" i="46"/>
  <c r="E1533" i="46"/>
  <c r="E1532" i="46"/>
  <c r="E1531" i="46"/>
  <c r="E1530" i="46"/>
  <c r="E1521" i="46"/>
  <c r="E1525" i="46" s="1"/>
  <c r="E1519" i="46"/>
  <c r="E1520" i="46" s="1"/>
  <c r="E1515" i="46"/>
  <c r="E1506" i="46"/>
  <c r="E1508" i="46" s="1"/>
  <c r="E1502" i="46"/>
  <c r="E1505" i="46" s="1"/>
  <c r="E1501" i="46"/>
  <c r="E1499" i="46"/>
  <c r="E1512" i="46" s="1"/>
  <c r="E1497" i="46"/>
  <c r="E1496" i="46"/>
  <c r="E1495" i="46"/>
  <c r="E1494" i="46"/>
  <c r="E1493" i="46"/>
  <c r="E1492" i="46"/>
  <c r="E1490" i="46"/>
  <c r="E1489" i="46"/>
  <c r="E1480" i="46"/>
  <c r="E1485" i="46" s="1"/>
  <c r="E1478" i="46"/>
  <c r="E1479" i="46" s="1"/>
  <c r="E1474" i="46"/>
  <c r="E1465" i="46"/>
  <c r="E1467" i="46" s="1"/>
  <c r="E1461" i="46"/>
  <c r="E1464" i="46" s="1"/>
  <c r="E1460" i="46"/>
  <c r="E1458" i="46"/>
  <c r="E1471" i="46" s="1"/>
  <c r="E1456" i="46"/>
  <c r="E1455" i="46"/>
  <c r="E1454" i="46"/>
  <c r="E1453" i="46"/>
  <c r="E1452" i="46"/>
  <c r="E1451" i="46"/>
  <c r="E1442" i="46"/>
  <c r="E1446" i="46" s="1"/>
  <c r="E1440" i="46"/>
  <c r="E1441" i="46" s="1"/>
  <c r="E1436" i="46"/>
  <c r="E1427" i="46"/>
  <c r="E1429" i="46" s="1"/>
  <c r="E1423" i="46"/>
  <c r="E1426" i="46" s="1"/>
  <c r="E1422" i="46"/>
  <c r="E1420" i="46"/>
  <c r="E1433" i="46" s="1"/>
  <c r="E1418" i="46"/>
  <c r="E1417" i="46"/>
  <c r="E1416" i="46"/>
  <c r="E1415" i="46"/>
  <c r="E1414" i="46"/>
  <c r="E1413" i="46"/>
  <c r="E1411" i="46"/>
  <c r="E1410" i="46"/>
  <c r="E1401" i="46"/>
  <c r="E1405" i="46" s="1"/>
  <c r="E1399" i="46"/>
  <c r="E1400" i="46" s="1"/>
  <c r="E1395" i="46"/>
  <c r="E1394" i="46"/>
  <c r="E1393" i="46"/>
  <c r="E1392" i="46"/>
  <c r="E1391" i="46"/>
  <c r="E1390" i="46"/>
  <c r="E1388" i="46"/>
  <c r="E1387" i="46"/>
  <c r="E1378" i="46"/>
  <c r="E1382" i="46" s="1"/>
  <c r="E1376" i="46"/>
  <c r="E1377" i="46" s="1"/>
  <c r="E1372" i="46"/>
  <c r="E1371" i="46"/>
  <c r="E1370" i="46"/>
  <c r="E1369" i="46"/>
  <c r="E1368" i="46"/>
  <c r="E1367" i="46"/>
  <c r="E1358" i="46"/>
  <c r="E1362" i="46" s="1"/>
  <c r="E1356" i="46"/>
  <c r="E1357" i="46" s="1"/>
  <c r="E1352" i="46"/>
  <c r="E1343" i="46"/>
  <c r="E1344" i="46" s="1"/>
  <c r="E1339" i="46"/>
  <c r="E1340" i="46" s="1"/>
  <c r="E1338" i="46"/>
  <c r="E1336" i="46"/>
  <c r="E1349" i="46" s="1"/>
  <c r="E1334" i="46"/>
  <c r="E1333" i="46"/>
  <c r="E1332" i="46"/>
  <c r="E1331" i="46"/>
  <c r="E1330" i="46"/>
  <c r="E1329" i="46"/>
  <c r="E1325" i="46"/>
  <c r="E1326" i="46" s="1"/>
  <c r="E1317" i="46"/>
  <c r="E1321" i="46" s="1"/>
  <c r="E1315" i="46"/>
  <c r="E1316" i="46" s="1"/>
  <c r="E1311" i="46"/>
  <c r="E1303" i="46"/>
  <c r="E1305" i="46" s="1"/>
  <c r="E1299" i="46"/>
  <c r="E1302" i="46" s="1"/>
  <c r="E1298" i="46"/>
  <c r="E1296" i="46"/>
  <c r="E1309" i="46" s="1"/>
  <c r="E1294" i="46"/>
  <c r="E1293" i="46"/>
  <c r="E1292" i="46"/>
  <c r="E1291" i="46"/>
  <c r="E1290" i="46"/>
  <c r="E1289" i="46"/>
  <c r="E1287" i="46"/>
  <c r="E1286" i="46"/>
  <c r="E1277" i="46"/>
  <c r="E1280" i="46" s="1"/>
  <c r="E1275" i="46"/>
  <c r="E1276" i="46" s="1"/>
  <c r="E1271" i="46"/>
  <c r="E1262" i="46"/>
  <c r="E1264" i="46" s="1"/>
  <c r="E1267" i="46" s="1"/>
  <c r="E1258" i="46"/>
  <c r="E1261" i="46" s="1"/>
  <c r="E1257" i="46"/>
  <c r="E1255" i="46"/>
  <c r="E1268" i="46" s="1"/>
  <c r="E1253" i="46"/>
  <c r="E1252" i="46"/>
  <c r="E1251" i="46"/>
  <c r="E1250" i="46"/>
  <c r="E1249" i="46"/>
  <c r="E1248" i="46"/>
  <c r="E1246" i="46"/>
  <c r="E1245" i="46"/>
  <c r="E1236" i="46"/>
  <c r="E1240" i="46" s="1"/>
  <c r="E1234" i="46"/>
  <c r="E1235" i="46" s="1"/>
  <c r="E1229" i="46"/>
  <c r="E1226" i="46"/>
  <c r="E1227" i="46" s="1"/>
  <c r="E1224" i="46"/>
  <c r="E1225" i="46" s="1"/>
  <c r="E1221" i="46"/>
  <c r="E1222" i="46" s="1"/>
  <c r="E1223" i="46" s="1"/>
  <c r="E1219" i="46"/>
  <c r="E1218" i="46"/>
  <c r="E1217" i="46"/>
  <c r="E1216" i="46"/>
  <c r="E1215" i="46"/>
  <c r="E1214" i="46"/>
  <c r="E1212" i="46"/>
  <c r="E1211" i="46"/>
  <c r="E1202" i="46"/>
  <c r="E1206" i="46" s="1"/>
  <c r="E1200" i="46"/>
  <c r="E1201" i="46" s="1"/>
  <c r="E1195" i="46"/>
  <c r="E1192" i="46"/>
  <c r="E1193" i="46" s="1"/>
  <c r="E1190" i="46"/>
  <c r="E1191" i="46" s="1"/>
  <c r="E1187" i="46"/>
  <c r="E1188" i="46" s="1"/>
  <c r="E1189" i="46" s="1"/>
  <c r="E1185" i="46"/>
  <c r="E1184" i="46"/>
  <c r="E1183" i="46"/>
  <c r="E1182" i="46"/>
  <c r="E1181" i="46"/>
  <c r="E1180" i="46"/>
  <c r="E1178" i="46"/>
  <c r="E1177" i="46"/>
  <c r="E1168" i="46"/>
  <c r="E1172" i="46" s="1"/>
  <c r="E1166" i="46"/>
  <c r="E1167" i="46" s="1"/>
  <c r="E1162" i="46"/>
  <c r="E1152" i="46"/>
  <c r="E1151" i="46"/>
  <c r="E1150" i="46"/>
  <c r="E1149" i="46"/>
  <c r="E1148" i="46"/>
  <c r="E1147" i="46"/>
  <c r="E1145" i="46"/>
  <c r="E1144" i="46"/>
  <c r="E1135" i="46"/>
  <c r="E1139" i="46" s="1"/>
  <c r="E1133" i="46"/>
  <c r="E1134" i="46" s="1"/>
  <c r="E1129" i="46"/>
  <c r="E1126" i="46"/>
  <c r="E1117" i="46"/>
  <c r="E1118" i="46" s="1"/>
  <c r="E1113" i="46"/>
  <c r="E1116" i="46" s="1"/>
  <c r="E1112" i="46"/>
  <c r="E1110" i="46"/>
  <c r="E1123" i="46" s="1"/>
  <c r="E1108" i="46"/>
  <c r="E1107" i="46"/>
  <c r="E1106" i="46"/>
  <c r="E1105" i="46"/>
  <c r="E1104" i="46"/>
  <c r="E1103" i="46"/>
  <c r="E1099" i="46"/>
  <c r="E1101" i="46" s="1"/>
  <c r="E1091" i="46"/>
  <c r="E1095" i="46" s="1"/>
  <c r="E1089" i="46"/>
  <c r="E1090" i="46" s="1"/>
  <c r="E1078" i="46"/>
  <c r="E1080" i="46" s="1"/>
  <c r="E1083" i="46" s="1"/>
  <c r="E1074" i="46"/>
  <c r="E1076" i="46" s="1"/>
  <c r="E1073" i="46"/>
  <c r="E1071" i="46"/>
  <c r="E1084" i="46" s="1"/>
  <c r="E1069" i="46"/>
  <c r="E1068" i="46"/>
  <c r="E1067" i="46"/>
  <c r="E1066" i="46"/>
  <c r="E1065" i="46"/>
  <c r="E1064" i="46"/>
  <c r="E1063" i="46"/>
  <c r="E1061" i="46"/>
  <c r="E1060" i="46"/>
  <c r="E1051" i="46"/>
  <c r="E1055" i="46" s="1"/>
  <c r="E1049" i="46"/>
  <c r="E1050" i="46" s="1"/>
  <c r="E1037" i="46"/>
  <c r="E1033" i="46"/>
  <c r="E1032" i="46"/>
  <c r="E1030" i="46"/>
  <c r="E1043" i="46" s="1"/>
  <c r="E1028" i="46"/>
  <c r="E1027" i="46"/>
  <c r="E1026" i="46"/>
  <c r="E1025" i="46"/>
  <c r="E1024" i="46"/>
  <c r="E1023" i="46"/>
  <c r="E1022" i="46"/>
  <c r="E1020" i="46"/>
  <c r="E1019" i="46"/>
  <c r="E1010" i="46"/>
  <c r="E1008" i="46"/>
  <c r="E1009" i="46" s="1"/>
  <c r="E997" i="46"/>
  <c r="E999" i="46" s="1"/>
  <c r="E993" i="46"/>
  <c r="E996" i="46" s="1"/>
  <c r="E992" i="46"/>
  <c r="E990" i="46"/>
  <c r="E1003" i="46" s="1"/>
  <c r="E988" i="46"/>
  <c r="E987" i="46"/>
  <c r="E986" i="46"/>
  <c r="E985" i="46"/>
  <c r="E984" i="46"/>
  <c r="E983" i="46"/>
  <c r="E982" i="46"/>
  <c r="E980" i="46"/>
  <c r="E979" i="46"/>
  <c r="E970" i="46"/>
  <c r="E975" i="46" s="1"/>
  <c r="E968" i="46"/>
  <c r="E969" i="46" s="1"/>
  <c r="E957" i="46"/>
  <c r="E959" i="46" s="1"/>
  <c r="E953" i="46"/>
  <c r="E956" i="46" s="1"/>
  <c r="E952" i="46"/>
  <c r="E950" i="46"/>
  <c r="E963" i="46" s="1"/>
  <c r="E948" i="46"/>
  <c r="E947" i="46"/>
  <c r="E946" i="46"/>
  <c r="E945" i="46"/>
  <c r="E944" i="46"/>
  <c r="E943" i="46"/>
  <c r="E942" i="46"/>
  <c r="E940" i="46"/>
  <c r="E939" i="46"/>
  <c r="E930" i="46"/>
  <c r="E934" i="46" s="1"/>
  <c r="E928" i="46"/>
  <c r="E929" i="46" s="1"/>
  <c r="E917" i="46"/>
  <c r="E918" i="46" s="1"/>
  <c r="E913" i="46"/>
  <c r="E914" i="46" s="1"/>
  <c r="E912" i="46"/>
  <c r="E910" i="46"/>
  <c r="E923" i="46" s="1"/>
  <c r="E908" i="46"/>
  <c r="E907" i="46"/>
  <c r="E906" i="46"/>
  <c r="E905" i="46"/>
  <c r="E904" i="46"/>
  <c r="E903" i="46"/>
  <c r="E902" i="46"/>
  <c r="E900" i="46"/>
  <c r="E899" i="46"/>
  <c r="E890" i="46"/>
  <c r="E894" i="46" s="1"/>
  <c r="E888" i="46"/>
  <c r="E889" i="46" s="1"/>
  <c r="E882" i="46"/>
  <c r="E883" i="46" s="1"/>
  <c r="E874" i="46"/>
  <c r="E872" i="46"/>
  <c r="E873" i="46" s="1"/>
  <c r="E861" i="46"/>
  <c r="E863" i="46" s="1"/>
  <c r="E866" i="46" s="1"/>
  <c r="E857" i="46"/>
  <c r="E860" i="46" s="1"/>
  <c r="E856" i="46"/>
  <c r="E854" i="46"/>
  <c r="E867" i="46" s="1"/>
  <c r="E852" i="46"/>
  <c r="E851" i="46"/>
  <c r="E850" i="46"/>
  <c r="E849" i="46"/>
  <c r="E848" i="46"/>
  <c r="E847" i="46"/>
  <c r="E846" i="46"/>
  <c r="E842" i="46"/>
  <c r="E844" i="46" s="1"/>
  <c r="E834" i="46"/>
  <c r="E837" i="46" s="1"/>
  <c r="E832" i="46"/>
  <c r="E833" i="46" s="1"/>
  <c r="E821" i="46"/>
  <c r="E823" i="46" s="1"/>
  <c r="E817" i="46"/>
  <c r="E820" i="46" s="1"/>
  <c r="E816" i="46"/>
  <c r="E814" i="46"/>
  <c r="E827" i="46" s="1"/>
  <c r="E812" i="46"/>
  <c r="E811" i="46"/>
  <c r="E810" i="46"/>
  <c r="E809" i="46"/>
  <c r="E808" i="46"/>
  <c r="E807" i="46"/>
  <c r="E806" i="46"/>
  <c r="E804" i="46"/>
  <c r="E803" i="46"/>
  <c r="E794" i="46"/>
  <c r="E798" i="46" s="1"/>
  <c r="E792" i="46"/>
  <c r="E793" i="46" s="1"/>
  <c r="E783" i="46"/>
  <c r="E784" i="46" s="1"/>
  <c r="E781" i="46"/>
  <c r="E782" i="46" s="1"/>
  <c r="E778" i="46"/>
  <c r="E779" i="46" s="1"/>
  <c r="E780" i="46" s="1"/>
  <c r="E776" i="46"/>
  <c r="E775" i="46"/>
  <c r="E766" i="46"/>
  <c r="E769" i="46" s="1"/>
  <c r="E764" i="46"/>
  <c r="E765" i="46" s="1"/>
  <c r="E759" i="46"/>
  <c r="E760" i="46" s="1"/>
  <c r="E757" i="46"/>
  <c r="E758" i="46" s="1"/>
  <c r="E754" i="46"/>
  <c r="E755" i="46" s="1"/>
  <c r="E756" i="46" s="1"/>
  <c r="E752" i="46"/>
  <c r="E751" i="46"/>
  <c r="E742" i="46"/>
  <c r="E746" i="46" s="1"/>
  <c r="E740" i="46"/>
  <c r="E741" i="46" s="1"/>
  <c r="E735" i="46"/>
  <c r="E736" i="46" s="1"/>
  <c r="E733" i="46"/>
  <c r="E734" i="46" s="1"/>
  <c r="E730" i="46"/>
  <c r="E731" i="46" s="1"/>
  <c r="E732" i="46" s="1"/>
  <c r="E727" i="46"/>
  <c r="E726" i="46"/>
  <c r="E717" i="46"/>
  <c r="E721" i="46" s="1"/>
  <c r="E715" i="46"/>
  <c r="E716" i="46" s="1"/>
  <c r="E711" i="46"/>
  <c r="E710" i="46"/>
  <c r="E709" i="46"/>
  <c r="E708" i="46"/>
  <c r="E707" i="46"/>
  <c r="E706" i="46"/>
  <c r="E705" i="46"/>
  <c r="E695" i="46"/>
  <c r="E696" i="46" s="1"/>
  <c r="E691" i="46"/>
  <c r="E694" i="46" s="1"/>
  <c r="E690" i="46"/>
  <c r="E688" i="46"/>
  <c r="E701" i="46" s="1"/>
  <c r="E679" i="46"/>
  <c r="E683" i="46" s="1"/>
  <c r="E677" i="46"/>
  <c r="E678" i="46" s="1"/>
  <c r="E673" i="46"/>
  <c r="E672" i="46"/>
  <c r="E671" i="46"/>
  <c r="E669" i="46"/>
  <c r="E668" i="46"/>
  <c r="E667" i="46"/>
  <c r="E666" i="46"/>
  <c r="E665" i="46"/>
  <c r="E664" i="46"/>
  <c r="E654" i="46"/>
  <c r="E656" i="46" s="1"/>
  <c r="E650" i="46"/>
  <c r="E652" i="46" s="1"/>
  <c r="E649" i="46"/>
  <c r="E647" i="46"/>
  <c r="E660" i="46" s="1"/>
  <c r="E645" i="46"/>
  <c r="E644" i="46"/>
  <c r="E643" i="46"/>
  <c r="E641" i="46"/>
  <c r="E640" i="46"/>
  <c r="E639" i="46"/>
  <c r="E638" i="46"/>
  <c r="E637" i="46"/>
  <c r="E636" i="46"/>
  <c r="E627" i="46"/>
  <c r="E631" i="46" s="1"/>
  <c r="E625" i="46"/>
  <c r="E626" i="46" s="1"/>
  <c r="E614" i="46"/>
  <c r="E616" i="46" s="1"/>
  <c r="E610" i="46"/>
  <c r="E613" i="46" s="1"/>
  <c r="E609" i="46"/>
  <c r="E607" i="46"/>
  <c r="E620" i="46" s="1"/>
  <c r="E605" i="46"/>
  <c r="E604" i="46"/>
  <c r="E603" i="46"/>
  <c r="E601" i="46"/>
  <c r="E600" i="46"/>
  <c r="E599" i="46"/>
  <c r="E598" i="46"/>
  <c r="E597" i="46"/>
  <c r="E596" i="46"/>
  <c r="E587" i="46"/>
  <c r="E590" i="46" s="1"/>
  <c r="E585" i="46"/>
  <c r="E586" i="46" s="1"/>
  <c r="E574" i="46"/>
  <c r="E576" i="46" s="1"/>
  <c r="E570" i="46"/>
  <c r="E573" i="46" s="1"/>
  <c r="E569" i="46"/>
  <c r="E567" i="46"/>
  <c r="E580" i="46" s="1"/>
  <c r="E565" i="46"/>
  <c r="E564" i="46"/>
  <c r="E563" i="46"/>
  <c r="E562" i="46"/>
  <c r="E561" i="46"/>
  <c r="E560" i="46"/>
  <c r="E559" i="46"/>
  <c r="E550" i="46"/>
  <c r="E554" i="46" s="1"/>
  <c r="E548" i="46"/>
  <c r="E549" i="46" s="1"/>
  <c r="E537" i="46"/>
  <c r="E539" i="46" s="1"/>
  <c r="E533" i="46"/>
  <c r="E536" i="46" s="1"/>
  <c r="E532" i="46"/>
  <c r="E530" i="46"/>
  <c r="E543" i="46" s="1"/>
  <c r="E528" i="46"/>
  <c r="E527" i="46"/>
  <c r="E526" i="46"/>
  <c r="E524" i="46"/>
  <c r="E523" i="46"/>
  <c r="E522" i="46"/>
  <c r="E521" i="46"/>
  <c r="E520" i="46"/>
  <c r="E519" i="46"/>
  <c r="E510" i="46"/>
  <c r="E513" i="46" s="1"/>
  <c r="E508" i="46"/>
  <c r="E509" i="46" s="1"/>
  <c r="E503" i="46"/>
  <c r="E497" i="46"/>
  <c r="E499" i="46" s="1"/>
  <c r="E493" i="46"/>
  <c r="E496" i="46" s="1"/>
  <c r="E492" i="46"/>
  <c r="E488" i="46"/>
  <c r="E487" i="46"/>
  <c r="E486" i="46"/>
  <c r="E484" i="46"/>
  <c r="E483" i="46"/>
  <c r="E482" i="46"/>
  <c r="E481" i="46"/>
  <c r="E480" i="46"/>
  <c r="E479" i="46"/>
  <c r="E470" i="46"/>
  <c r="E473" i="46" s="1"/>
  <c r="E468" i="46"/>
  <c r="E469" i="46" s="1"/>
  <c r="E457" i="46"/>
  <c r="E459" i="46" s="1"/>
  <c r="E453" i="46"/>
  <c r="E456" i="46" s="1"/>
  <c r="E452" i="46"/>
  <c r="E450" i="46"/>
  <c r="E463" i="46" s="1"/>
  <c r="E448" i="46"/>
  <c r="E447" i="46"/>
  <c r="E446" i="46"/>
  <c r="E437" i="46"/>
  <c r="E441" i="46" s="1"/>
  <c r="E435" i="46"/>
  <c r="E436" i="46" s="1"/>
  <c r="E431" i="46"/>
  <c r="E430" i="46"/>
  <c r="C430" i="46"/>
  <c r="E425" i="46"/>
  <c r="E429" i="46" s="1"/>
  <c r="E422" i="46"/>
  <c r="E421" i="46"/>
  <c r="E420" i="46"/>
  <c r="E419" i="46"/>
  <c r="E418" i="46"/>
  <c r="E417" i="46"/>
  <c r="E408" i="46"/>
  <c r="E412" i="46" s="1"/>
  <c r="E406" i="46"/>
  <c r="E407" i="46" s="1"/>
  <c r="E399" i="46"/>
  <c r="E400" i="46" s="1"/>
  <c r="E395" i="46"/>
  <c r="E398" i="46" s="1"/>
  <c r="E394" i="46"/>
  <c r="E392" i="46"/>
  <c r="E401" i="46" s="1"/>
  <c r="E383" i="46"/>
  <c r="E387" i="46" s="1"/>
  <c r="E372" i="46"/>
  <c r="E373" i="46" s="1"/>
  <c r="E368" i="46"/>
  <c r="E371" i="46" s="1"/>
  <c r="E367" i="46"/>
  <c r="E365" i="46"/>
  <c r="E378" i="46" s="1"/>
  <c r="E363" i="46"/>
  <c r="E362" i="46"/>
  <c r="E361" i="46"/>
  <c r="E352" i="46"/>
  <c r="E355" i="46" s="1"/>
  <c r="E350" i="46"/>
  <c r="E351" i="46" s="1"/>
  <c r="E339" i="46"/>
  <c r="E341" i="46" s="1"/>
  <c r="E335" i="46"/>
  <c r="E338" i="46" s="1"/>
  <c r="E334" i="46"/>
  <c r="E332" i="46"/>
  <c r="E345" i="46" s="1"/>
  <c r="E330" i="46"/>
  <c r="E329" i="46"/>
  <c r="E328" i="46"/>
  <c r="E326" i="46"/>
  <c r="E325" i="46"/>
  <c r="E324" i="46"/>
  <c r="E323" i="46"/>
  <c r="E322" i="46"/>
  <c r="E321" i="46"/>
  <c r="E312" i="46"/>
  <c r="E318" i="46" s="1"/>
  <c r="E319" i="46" s="1"/>
  <c r="E310" i="46"/>
  <c r="E311" i="46" s="1"/>
  <c r="A310" i="46"/>
  <c r="A312" i="46" s="1"/>
  <c r="A318" i="46" s="1"/>
  <c r="A320" i="46" s="1"/>
  <c r="A327" i="46" s="1"/>
  <c r="A330" i="46" s="1"/>
  <c r="A332" i="46" s="1"/>
  <c r="A333" i="46" s="1"/>
  <c r="A335" i="46" s="1"/>
  <c r="A339" i="46" s="1"/>
  <c r="A341" i="46" s="1"/>
  <c r="A345" i="46" s="1"/>
  <c r="A346" i="46" s="1"/>
  <c r="E305" i="46"/>
  <c r="E304" i="46"/>
  <c r="E303" i="46"/>
  <c r="E301" i="46"/>
  <c r="E300" i="46"/>
  <c r="E299" i="46"/>
  <c r="E298" i="46"/>
  <c r="E297" i="46"/>
  <c r="E296" i="46"/>
  <c r="E287" i="46"/>
  <c r="E291" i="46" s="1"/>
  <c r="E285" i="46"/>
  <c r="E286" i="46" s="1"/>
  <c r="E274" i="46"/>
  <c r="E270" i="46"/>
  <c r="E273" i="46" s="1"/>
  <c r="E269" i="46"/>
  <c r="E267" i="46"/>
  <c r="E280" i="46" s="1"/>
  <c r="E265" i="46"/>
  <c r="E264" i="46"/>
  <c r="E263" i="46"/>
  <c r="E261" i="46"/>
  <c r="E260" i="46"/>
  <c r="E259" i="46"/>
  <c r="E258" i="46"/>
  <c r="E257" i="46"/>
  <c r="E256" i="46"/>
  <c r="E247" i="46"/>
  <c r="E245" i="46"/>
  <c r="E246" i="46" s="1"/>
  <c r="E234" i="46"/>
  <c r="E230" i="46"/>
  <c r="E229" i="46"/>
  <c r="E227" i="46"/>
  <c r="E240" i="46" s="1"/>
  <c r="E225" i="46"/>
  <c r="E224" i="46"/>
  <c r="E223" i="46"/>
  <c r="E221" i="46"/>
  <c r="E220" i="46"/>
  <c r="E219" i="46"/>
  <c r="E218" i="46"/>
  <c r="E217" i="46"/>
  <c r="E216" i="46"/>
  <c r="E207" i="46"/>
  <c r="E211" i="46" s="1"/>
  <c r="E205" i="46"/>
  <c r="E206" i="46" s="1"/>
  <c r="E194" i="46"/>
  <c r="E195" i="46" s="1"/>
  <c r="E190" i="46"/>
  <c r="E189" i="46"/>
  <c r="E187" i="46"/>
  <c r="E200" i="46" s="1"/>
  <c r="E185" i="46"/>
  <c r="E184" i="46"/>
  <c r="E183" i="46"/>
  <c r="E181" i="46"/>
  <c r="E180" i="46"/>
  <c r="E179" i="46"/>
  <c r="E178" i="46"/>
  <c r="E177" i="46"/>
  <c r="E176" i="46"/>
  <c r="E167" i="46"/>
  <c r="E172" i="46" s="1"/>
  <c r="E165" i="46"/>
  <c r="E166" i="46" s="1"/>
  <c r="A164" i="46"/>
  <c r="A165" i="46" s="1"/>
  <c r="A167" i="46" s="1"/>
  <c r="A173" i="46" s="1"/>
  <c r="A175" i="46" s="1"/>
  <c r="A182" i="46" s="1"/>
  <c r="A185" i="46" s="1"/>
  <c r="A187" i="46" s="1"/>
  <c r="A188" i="46" s="1"/>
  <c r="A190" i="46" s="1"/>
  <c r="A194" i="46" s="1"/>
  <c r="A196" i="46" s="1"/>
  <c r="A200" i="46" s="1"/>
  <c r="A201" i="46" s="1"/>
  <c r="A204" i="46" s="1"/>
  <c r="A205" i="46" s="1"/>
  <c r="A207" i="46" s="1"/>
  <c r="A213" i="46" s="1"/>
  <c r="A215" i="46" s="1"/>
  <c r="A222" i="46" s="1"/>
  <c r="A225" i="46" s="1"/>
  <c r="A227" i="46" s="1"/>
  <c r="A228" i="46" s="1"/>
  <c r="A230" i="46" s="1"/>
  <c r="A234" i="46" s="1"/>
  <c r="A236" i="46" s="1"/>
  <c r="A240" i="46" s="1"/>
  <c r="A241" i="46" s="1"/>
  <c r="A244" i="46" s="1"/>
  <c r="A245" i="46" s="1"/>
  <c r="A247" i="46" s="1"/>
  <c r="A253" i="46" s="1"/>
  <c r="A255" i="46" s="1"/>
  <c r="A262" i="46" s="1"/>
  <c r="A265" i="46" s="1"/>
  <c r="A267" i="46" s="1"/>
  <c r="A268" i="46" s="1"/>
  <c r="A270" i="46" s="1"/>
  <c r="A274" i="46" s="1"/>
  <c r="A276" i="46" s="1"/>
  <c r="A280" i="46" s="1"/>
  <c r="A281" i="46" s="1"/>
  <c r="A284" i="46" s="1"/>
  <c r="A285" i="46" s="1"/>
  <c r="A287" i="46" s="1"/>
  <c r="A293" i="46" s="1"/>
  <c r="A295" i="46" s="1"/>
  <c r="A302" i="46" s="1"/>
  <c r="A305" i="46" s="1"/>
  <c r="E160" i="46"/>
  <c r="E158" i="46"/>
  <c r="C154" i="46"/>
  <c r="C153" i="46"/>
  <c r="E152" i="46"/>
  <c r="E154" i="46" s="1"/>
  <c r="E146" i="46"/>
  <c r="E147" i="46" s="1"/>
  <c r="C145" i="46"/>
  <c r="C136" i="46" s="1"/>
  <c r="E143" i="46"/>
  <c r="C139" i="46"/>
  <c r="C135" i="46"/>
  <c r="E132" i="46"/>
  <c r="E115" i="46" s="1"/>
  <c r="E117" i="46"/>
  <c r="E119" i="46" s="1"/>
  <c r="E116" i="46"/>
  <c r="E105" i="46"/>
  <c r="E101" i="46"/>
  <c r="E104" i="46" s="1"/>
  <c r="E100" i="46"/>
  <c r="E99" i="46"/>
  <c r="E97" i="46"/>
  <c r="E111" i="46" s="1"/>
  <c r="E95" i="46"/>
  <c r="E94" i="46"/>
  <c r="E92" i="46"/>
  <c r="E91" i="46"/>
  <c r="E90" i="46"/>
  <c r="E89" i="46"/>
  <c r="E88" i="46"/>
  <c r="E87" i="46"/>
  <c r="E78" i="46"/>
  <c r="E81" i="46" s="1"/>
  <c r="E76" i="46"/>
  <c r="E77" i="46" s="1"/>
  <c r="E68" i="46"/>
  <c r="E65" i="46"/>
  <c r="E64" i="46"/>
  <c r="E62" i="46"/>
  <c r="E61" i="46"/>
  <c r="E60" i="46"/>
  <c r="E59" i="46"/>
  <c r="E58" i="46"/>
  <c r="E57" i="46"/>
  <c r="E48" i="46"/>
  <c r="E49" i="46" s="1"/>
  <c r="E46" i="46"/>
  <c r="E47" i="46" s="1"/>
  <c r="E41" i="46"/>
  <c r="E40" i="46"/>
  <c r="E39" i="46"/>
  <c r="E38" i="46"/>
  <c r="E37" i="46"/>
  <c r="E36" i="46"/>
  <c r="E27" i="46"/>
  <c r="E32" i="46" s="1"/>
  <c r="E25" i="46"/>
  <c r="E26" i="46" s="1"/>
  <c r="A25" i="46"/>
  <c r="A27" i="46" s="1"/>
  <c r="A33" i="46" s="1"/>
  <c r="A35" i="46" s="1"/>
  <c r="A45" i="46" s="1"/>
  <c r="A46" i="46" s="1"/>
  <c r="A48" i="46" s="1"/>
  <c r="A54" i="46" s="1"/>
  <c r="A56" i="46" s="1"/>
  <c r="A63" i="46" s="1"/>
  <c r="A66" i="46" s="1"/>
  <c r="A68" i="46" s="1"/>
  <c r="A75" i="46" s="1"/>
  <c r="A76" i="46" s="1"/>
  <c r="A78" i="46" s="1"/>
  <c r="A84" i="46" s="1"/>
  <c r="A86" i="46" s="1"/>
  <c r="A93" i="46" s="1"/>
  <c r="A97" i="46" s="1"/>
  <c r="A98" i="46" s="1"/>
  <c r="A101" i="46" s="1"/>
  <c r="A105" i="46" s="1"/>
  <c r="A107" i="46" s="1"/>
  <c r="A111" i="46" s="1"/>
  <c r="A112" i="46" s="1"/>
  <c r="A114" i="46" s="1"/>
  <c r="A115" i="46" s="1"/>
  <c r="A116" i="46" s="1"/>
  <c r="E1052" i="46" l="1"/>
  <c r="E1341" i="46"/>
  <c r="E1057" i="46"/>
  <c r="E1058" i="46" s="1"/>
  <c r="E1443" i="46"/>
  <c r="E288" i="46"/>
  <c r="E556" i="46"/>
  <c r="E557" i="46" s="1"/>
  <c r="E271" i="46"/>
  <c r="E551" i="46"/>
  <c r="E209" i="46"/>
  <c r="E1075" i="46"/>
  <c r="E1403" i="46"/>
  <c r="E1077" i="46"/>
  <c r="E1079" i="46"/>
  <c r="E53" i="46"/>
  <c r="E655" i="46"/>
  <c r="E680" i="46"/>
  <c r="E862" i="46"/>
  <c r="E954" i="46"/>
  <c r="E974" i="46"/>
  <c r="E1053" i="46"/>
  <c r="E1259" i="46"/>
  <c r="E1327" i="46"/>
  <c r="E1342" i="46"/>
  <c r="E1404" i="46"/>
  <c r="E1462" i="46"/>
  <c r="E1260" i="46"/>
  <c r="E438" i="46"/>
  <c r="E494" i="46"/>
  <c r="E799" i="46"/>
  <c r="E1300" i="46"/>
  <c r="E1345" i="46"/>
  <c r="E1402" i="46"/>
  <c r="E1553" i="46"/>
  <c r="E118" i="46"/>
  <c r="E50" i="46"/>
  <c r="E443" i="46"/>
  <c r="E444" i="46" s="1"/>
  <c r="E103" i="46"/>
  <c r="E414" i="46"/>
  <c r="E415" i="46" s="1"/>
  <c r="E651" i="46"/>
  <c r="E744" i="46"/>
  <c r="E795" i="46"/>
  <c r="E822" i="46"/>
  <c r="E859" i="46"/>
  <c r="E884" i="46"/>
  <c r="E935" i="46"/>
  <c r="E971" i="46"/>
  <c r="E1237" i="46"/>
  <c r="E1319" i="46"/>
  <c r="E1363" i="46"/>
  <c r="E1407" i="46"/>
  <c r="E1408" i="46" s="1"/>
  <c r="E1571" i="46"/>
  <c r="E1620" i="46"/>
  <c r="E745" i="46"/>
  <c r="E1323" i="46"/>
  <c r="E1324" i="46" s="1"/>
  <c r="E748" i="46"/>
  <c r="E749" i="46" s="1"/>
  <c r="E83" i="46"/>
  <c r="E210" i="46"/>
  <c r="E370" i="46"/>
  <c r="E409" i="46"/>
  <c r="E458" i="46"/>
  <c r="E575" i="46"/>
  <c r="E693" i="46"/>
  <c r="E743" i="46"/>
  <c r="E858" i="46"/>
  <c r="E864" i="46"/>
  <c r="E893" i="46"/>
  <c r="E955" i="46"/>
  <c r="E994" i="46"/>
  <c r="E1304" i="46"/>
  <c r="E1318" i="46"/>
  <c r="E1359" i="46"/>
  <c r="E1466" i="46"/>
  <c r="E1616" i="46"/>
  <c r="E107" i="46"/>
  <c r="E109" i="46" s="1"/>
  <c r="E106" i="46"/>
  <c r="E30" i="46"/>
  <c r="E145" i="46"/>
  <c r="E144" i="46"/>
  <c r="E192" i="46"/>
  <c r="E193" i="46"/>
  <c r="E235" i="46"/>
  <c r="E236" i="46"/>
  <c r="E239" i="46" s="1"/>
  <c r="E659" i="46"/>
  <c r="E657" i="46"/>
  <c r="E31" i="46"/>
  <c r="E29" i="46"/>
  <c r="E33" i="46"/>
  <c r="E34" i="46" s="1"/>
  <c r="E28" i="46"/>
  <c r="E82" i="46"/>
  <c r="E80" i="46"/>
  <c r="E84" i="46"/>
  <c r="E85" i="46" s="1"/>
  <c r="E79" i="46"/>
  <c r="E150" i="46"/>
  <c r="E151" i="46"/>
  <c r="E148" i="46"/>
  <c r="E191" i="46"/>
  <c r="E102" i="46"/>
  <c r="E169" i="46"/>
  <c r="E208" i="46"/>
  <c r="E213" i="46"/>
  <c r="E214" i="46" s="1"/>
  <c r="E292" i="46"/>
  <c r="E369" i="46"/>
  <c r="E374" i="46"/>
  <c r="E377" i="46" s="1"/>
  <c r="E385" i="46"/>
  <c r="E411" i="46"/>
  <c r="E440" i="46"/>
  <c r="E553" i="46"/>
  <c r="E629" i="46"/>
  <c r="E653" i="46"/>
  <c r="E692" i="46"/>
  <c r="E697" i="46"/>
  <c r="E700" i="46" s="1"/>
  <c r="E719" i="46"/>
  <c r="E747" i="46"/>
  <c r="E818" i="46"/>
  <c r="E865" i="46"/>
  <c r="E891" i="46"/>
  <c r="E896" i="46"/>
  <c r="E897" i="46" s="1"/>
  <c r="E915" i="46"/>
  <c r="E919" i="46"/>
  <c r="E920" i="46" s="1"/>
  <c r="E931" i="46"/>
  <c r="E958" i="46"/>
  <c r="E998" i="46"/>
  <c r="E1054" i="46"/>
  <c r="E1093" i="46"/>
  <c r="E1100" i="46"/>
  <c r="E1114" i="46"/>
  <c r="E1119" i="46"/>
  <c r="E1121" i="46" s="1"/>
  <c r="E1137" i="46"/>
  <c r="E1169" i="46"/>
  <c r="E1204" i="46"/>
  <c r="E1241" i="46"/>
  <c r="E1263" i="46"/>
  <c r="E1320" i="46"/>
  <c r="E1379" i="46"/>
  <c r="E1406" i="46"/>
  <c r="E1444" i="46"/>
  <c r="E1482" i="46"/>
  <c r="E1522" i="46"/>
  <c r="E1527" i="46"/>
  <c r="E1528" i="46" s="1"/>
  <c r="E1554" i="46"/>
  <c r="E1587" i="46"/>
  <c r="E1640" i="46"/>
  <c r="E1645" i="46"/>
  <c r="E1646" i="46" s="1"/>
  <c r="E1689" i="46"/>
  <c r="E386" i="46"/>
  <c r="E413" i="46"/>
  <c r="E442" i="46"/>
  <c r="E555" i="46"/>
  <c r="E630" i="46"/>
  <c r="E722" i="46"/>
  <c r="E892" i="46"/>
  <c r="E916" i="46"/>
  <c r="E932" i="46"/>
  <c r="E1056" i="46"/>
  <c r="E1096" i="46"/>
  <c r="E1115" i="46"/>
  <c r="E1138" i="46"/>
  <c r="E1173" i="46"/>
  <c r="E1205" i="46"/>
  <c r="E1322" i="46"/>
  <c r="E1383" i="46"/>
  <c r="E1447" i="46"/>
  <c r="E1483" i="46"/>
  <c r="E1523" i="46"/>
  <c r="E1556" i="46"/>
  <c r="E1588" i="46"/>
  <c r="E1641" i="46"/>
  <c r="E388" i="46"/>
  <c r="E632" i="46"/>
  <c r="E723" i="46"/>
  <c r="E724" i="46" s="1"/>
  <c r="E1097" i="46"/>
  <c r="E1098" i="46" s="1"/>
  <c r="E1140" i="46"/>
  <c r="E1207" i="46"/>
  <c r="E1448" i="46"/>
  <c r="E1449" i="46" s="1"/>
  <c r="E1486" i="46"/>
  <c r="E1487" i="46" s="1"/>
  <c r="E1524" i="46"/>
  <c r="E1552" i="46"/>
  <c r="E1557" i="46"/>
  <c r="E1558" i="46" s="1"/>
  <c r="E1591" i="46"/>
  <c r="E1592" i="46" s="1"/>
  <c r="E1642" i="46"/>
  <c r="E1666" i="46"/>
  <c r="E212" i="46"/>
  <c r="E290" i="46"/>
  <c r="E336" i="46"/>
  <c r="E384" i="46"/>
  <c r="E389" i="46"/>
  <c r="E390" i="46" s="1"/>
  <c r="E410" i="46"/>
  <c r="E426" i="46"/>
  <c r="E439" i="46"/>
  <c r="E454" i="46"/>
  <c r="E498" i="46"/>
  <c r="E552" i="46"/>
  <c r="E571" i="46"/>
  <c r="E628" i="46"/>
  <c r="E633" i="46"/>
  <c r="E634" i="46" s="1"/>
  <c r="E684" i="46"/>
  <c r="E718" i="46"/>
  <c r="E895" i="46"/>
  <c r="E936" i="46"/>
  <c r="E937" i="46" s="1"/>
  <c r="E1081" i="46"/>
  <c r="E1092" i="46"/>
  <c r="E1136" i="46"/>
  <c r="E1141" i="46"/>
  <c r="E1142" i="46" s="1"/>
  <c r="E1203" i="46"/>
  <c r="E1208" i="46"/>
  <c r="E1209" i="46" s="1"/>
  <c r="E1526" i="46"/>
  <c r="E1644" i="46"/>
  <c r="E1708" i="46"/>
  <c r="E461" i="46"/>
  <c r="E460" i="46"/>
  <c r="E462" i="46"/>
  <c r="E121" i="46"/>
  <c r="E122" i="46" s="1"/>
  <c r="E120" i="46"/>
  <c r="E156" i="46"/>
  <c r="E153" i="46"/>
  <c r="E155" i="46"/>
  <c r="E233" i="46"/>
  <c r="E232" i="46"/>
  <c r="E231" i="46"/>
  <c r="E540" i="46"/>
  <c r="E542" i="46"/>
  <c r="E541" i="46"/>
  <c r="E825" i="46"/>
  <c r="E824" i="46"/>
  <c r="E826" i="46"/>
  <c r="E578" i="46"/>
  <c r="E577" i="46"/>
  <c r="E579" i="46"/>
  <c r="E253" i="46"/>
  <c r="E254" i="46" s="1"/>
  <c r="E250" i="46"/>
  <c r="E249" i="46"/>
  <c r="E252" i="46"/>
  <c r="E248" i="46"/>
  <c r="E501" i="46"/>
  <c r="E500" i="46"/>
  <c r="E502" i="46"/>
  <c r="E617" i="46"/>
  <c r="E619" i="46"/>
  <c r="E618" i="46"/>
  <c r="E276" i="46"/>
  <c r="E275" i="46"/>
  <c r="E344" i="46"/>
  <c r="E343" i="46"/>
  <c r="E342" i="46"/>
  <c r="E52" i="46"/>
  <c r="E54" i="46"/>
  <c r="E55" i="46" s="1"/>
  <c r="E51" i="46"/>
  <c r="E251" i="46"/>
  <c r="E316" i="46"/>
  <c r="E356" i="46"/>
  <c r="E474" i="46"/>
  <c r="E514" i="46"/>
  <c r="E591" i="46"/>
  <c r="E770" i="46"/>
  <c r="E838" i="46"/>
  <c r="E879" i="46"/>
  <c r="E875" i="46"/>
  <c r="E880" i="46"/>
  <c r="E881" i="46" s="1"/>
  <c r="E1001" i="46"/>
  <c r="E1000" i="46"/>
  <c r="E1039" i="46"/>
  <c r="E1038" i="46"/>
  <c r="E1120" i="46"/>
  <c r="E1307" i="46"/>
  <c r="E1306" i="46"/>
  <c r="E1308" i="46"/>
  <c r="E1509" i="46"/>
  <c r="E1511" i="46"/>
  <c r="E1510" i="46"/>
  <c r="E149" i="46"/>
  <c r="E170" i="46"/>
  <c r="E173" i="46"/>
  <c r="E174" i="46" s="1"/>
  <c r="E196" i="46"/>
  <c r="E272" i="46"/>
  <c r="E289" i="46"/>
  <c r="E313" i="46"/>
  <c r="E317" i="46"/>
  <c r="E337" i="46"/>
  <c r="E340" i="46"/>
  <c r="E353" i="46"/>
  <c r="E357" i="46"/>
  <c r="E375" i="46"/>
  <c r="E396" i="46"/>
  <c r="E427" i="46"/>
  <c r="E455" i="46"/>
  <c r="E471" i="46"/>
  <c r="E475" i="46"/>
  <c r="E495" i="46"/>
  <c r="E511" i="46"/>
  <c r="E515" i="46"/>
  <c r="E534" i="46"/>
  <c r="E538" i="46"/>
  <c r="E572" i="46"/>
  <c r="E588" i="46"/>
  <c r="E592" i="46"/>
  <c r="E611" i="46"/>
  <c r="E615" i="46"/>
  <c r="E658" i="46"/>
  <c r="E681" i="46"/>
  <c r="E685" i="46"/>
  <c r="E686" i="46" s="1"/>
  <c r="E720" i="46"/>
  <c r="E767" i="46"/>
  <c r="E771" i="46"/>
  <c r="E796" i="46"/>
  <c r="E800" i="46"/>
  <c r="E801" i="46" s="1"/>
  <c r="E819" i="46"/>
  <c r="E835" i="46"/>
  <c r="E839" i="46"/>
  <c r="E843" i="46"/>
  <c r="E876" i="46"/>
  <c r="E961" i="46"/>
  <c r="E960" i="46"/>
  <c r="E1013" i="46"/>
  <c r="E1016" i="46"/>
  <c r="E1017" i="46" s="1"/>
  <c r="E1012" i="46"/>
  <c r="E1015" i="46"/>
  <c r="E1011" i="46"/>
  <c r="E1695" i="46"/>
  <c r="E1694" i="46"/>
  <c r="E1693" i="46"/>
  <c r="E171" i="46"/>
  <c r="E293" i="46"/>
  <c r="E294" i="46" s="1"/>
  <c r="E314" i="46"/>
  <c r="E354" i="46"/>
  <c r="E358" i="46"/>
  <c r="E359" i="46" s="1"/>
  <c r="E376" i="46"/>
  <c r="E397" i="46"/>
  <c r="E428" i="46"/>
  <c r="E472" i="46"/>
  <c r="E476" i="46"/>
  <c r="E477" i="46" s="1"/>
  <c r="E512" i="46"/>
  <c r="E516" i="46"/>
  <c r="E517" i="46" s="1"/>
  <c r="E535" i="46"/>
  <c r="E589" i="46"/>
  <c r="E593" i="46"/>
  <c r="E594" i="46" s="1"/>
  <c r="E612" i="46"/>
  <c r="E682" i="46"/>
  <c r="E699" i="46"/>
  <c r="E768" i="46"/>
  <c r="E772" i="46"/>
  <c r="E773" i="46" s="1"/>
  <c r="E797" i="46"/>
  <c r="E836" i="46"/>
  <c r="E840" i="46"/>
  <c r="E841" i="46" s="1"/>
  <c r="E877" i="46"/>
  <c r="E962" i="46"/>
  <c r="E973" i="46"/>
  <c r="E976" i="46"/>
  <c r="E977" i="46" s="1"/>
  <c r="E972" i="46"/>
  <c r="E1002" i="46"/>
  <c r="E1014" i="46"/>
  <c r="E1469" i="46"/>
  <c r="E1468" i="46"/>
  <c r="E1470" i="46"/>
  <c r="E1712" i="46"/>
  <c r="E1713" i="46"/>
  <c r="E168" i="46"/>
  <c r="E315" i="46"/>
  <c r="E878" i="46"/>
  <c r="E922" i="46"/>
  <c r="E921" i="46"/>
  <c r="E1036" i="46"/>
  <c r="E1035" i="46"/>
  <c r="E1034" i="46"/>
  <c r="E1430" i="46"/>
  <c r="E1432" i="46"/>
  <c r="E1431" i="46"/>
  <c r="E1281" i="46"/>
  <c r="E933" i="46"/>
  <c r="E995" i="46"/>
  <c r="E1082" i="46"/>
  <c r="E1094" i="46"/>
  <c r="E1170" i="46"/>
  <c r="E1174" i="46"/>
  <c r="E1175" i="46" s="1"/>
  <c r="E1238" i="46"/>
  <c r="E1242" i="46"/>
  <c r="E1243" i="46" s="1"/>
  <c r="E1265" i="46"/>
  <c r="E1278" i="46"/>
  <c r="E1282" i="46"/>
  <c r="E1301" i="46"/>
  <c r="E1347" i="46"/>
  <c r="E1360" i="46"/>
  <c r="E1364" i="46"/>
  <c r="E1365" i="46" s="1"/>
  <c r="E1380" i="46"/>
  <c r="E1384" i="46"/>
  <c r="E1385" i="46" s="1"/>
  <c r="E1424" i="46"/>
  <c r="E1428" i="46"/>
  <c r="E1445" i="46"/>
  <c r="E1463" i="46"/>
  <c r="E1484" i="46"/>
  <c r="E1503" i="46"/>
  <c r="E1507" i="46"/>
  <c r="E1572" i="46"/>
  <c r="E1589" i="46"/>
  <c r="E1617" i="46"/>
  <c r="E1621" i="46"/>
  <c r="E1622" i="46" s="1"/>
  <c r="E1667" i="46"/>
  <c r="E1709" i="46"/>
  <c r="E1171" i="46"/>
  <c r="E1239" i="46"/>
  <c r="E1266" i="46"/>
  <c r="E1279" i="46"/>
  <c r="E1283" i="46"/>
  <c r="E1284" i="46" s="1"/>
  <c r="E1361" i="46"/>
  <c r="E1381" i="46"/>
  <c r="E1425" i="46"/>
  <c r="E1481" i="46"/>
  <c r="E1504" i="46"/>
  <c r="E1586" i="46"/>
  <c r="E1618" i="46"/>
  <c r="E1664" i="46"/>
  <c r="E1668" i="46"/>
  <c r="E1687" i="46"/>
  <c r="E1691" i="46"/>
  <c r="E1665" i="46"/>
  <c r="E1122" i="46" l="1"/>
  <c r="E110" i="46"/>
  <c r="E698" i="46"/>
  <c r="E108" i="46"/>
  <c r="E237" i="46"/>
  <c r="E238" i="46"/>
  <c r="E1348" i="46"/>
  <c r="E1346" i="46"/>
  <c r="E124" i="46"/>
  <c r="E123" i="46"/>
  <c r="E198" i="46"/>
  <c r="E197" i="46"/>
  <c r="E199" i="46"/>
  <c r="E279" i="46"/>
  <c r="E278" i="46"/>
  <c r="E277" i="46"/>
  <c r="E1716" i="46"/>
  <c r="E1715" i="46"/>
  <c r="E1714" i="46"/>
  <c r="E1040" i="46"/>
  <c r="E1042" i="46"/>
  <c r="E1041" i="46"/>
  <c r="E126" i="46" l="1"/>
  <c r="E133" i="46"/>
  <c r="E125" i="46"/>
  <c r="E127" i="46"/>
  <c r="E134" i="46" l="1"/>
  <c r="E137" i="46"/>
  <c r="E130" i="46"/>
  <c r="E129" i="46"/>
  <c r="E128" i="46"/>
  <c r="E131" i="46"/>
  <c r="E139" i="46" l="1"/>
  <c r="E141" i="46"/>
  <c r="E138" i="46"/>
  <c r="E140" i="46"/>
  <c r="E136" i="46"/>
  <c r="E135" i="46"/>
</calcChain>
</file>

<file path=xl/sharedStrings.xml><?xml version="1.0" encoding="utf-8"?>
<sst xmlns="http://schemas.openxmlformats.org/spreadsheetml/2006/main" count="3256" uniqueCount="193">
  <si>
    <t>(darba veids vai konstruktīvā elementa nosaukums)</t>
  </si>
  <si>
    <t>N.p.k.</t>
  </si>
  <si>
    <t>Darba nosaukums</t>
  </si>
  <si>
    <t>Mērv.</t>
  </si>
  <si>
    <t>Daudz.</t>
  </si>
  <si>
    <t>m</t>
  </si>
  <si>
    <t>kg</t>
  </si>
  <si>
    <t>gab</t>
  </si>
  <si>
    <t>m3</t>
  </si>
  <si>
    <t>m2</t>
  </si>
  <si>
    <t>Kods</t>
  </si>
  <si>
    <t>Koka grīdu ar pamatni demontāža</t>
  </si>
  <si>
    <t>Būvgružu savākšana un aizvešana uz izgāztuvi</t>
  </si>
  <si>
    <t>dībelis</t>
  </si>
  <si>
    <t>Jumta sparu un koka karkasa konstrukcijas remonts</t>
  </si>
  <si>
    <t xml:space="preserve">antikondensāta plēve </t>
  </si>
  <si>
    <t xml:space="preserve">koka latas 25x50 mm </t>
  </si>
  <si>
    <t>stiprinājumi</t>
  </si>
  <si>
    <t xml:space="preserve">koka latas 32x100 mm </t>
  </si>
  <si>
    <t>skrūves</t>
  </si>
  <si>
    <t>apdares elementi</t>
  </si>
  <si>
    <t>l</t>
  </si>
  <si>
    <t>m/karkas</t>
  </si>
  <si>
    <t>"Uniflot"</t>
  </si>
  <si>
    <t>Grīdas pamatnes blietēšana ar šķembām</t>
  </si>
  <si>
    <t>šķembas b=40mm</t>
  </si>
  <si>
    <t>Betona pamatkārtas izveidošana</t>
  </si>
  <si>
    <t>betons B-7.5 b=80mm</t>
  </si>
  <si>
    <t>Cieto siltumizolācijas plātņu ieklāšāna uz betona pamatojuma</t>
  </si>
  <si>
    <t>Plātnes EPS EXSTRA b=100mm</t>
  </si>
  <si>
    <t>Betona grīdas ar stiegrojumu</t>
  </si>
  <si>
    <t>stiegrojums 200/200/3/3</t>
  </si>
  <si>
    <t>"Beto-Kontakt"</t>
  </si>
  <si>
    <t xml:space="preserve"> keramikas flīzes flīzes</t>
  </si>
  <si>
    <t>Flīžu līme</t>
  </si>
  <si>
    <t>Šuvju aizpildītājs</t>
  </si>
  <si>
    <t>Linoleja ieklāšana</t>
  </si>
  <si>
    <t>līme</t>
  </si>
  <si>
    <t>aukla</t>
  </si>
  <si>
    <t>Vecās krāsas noņemšana no griestiem</t>
  </si>
  <si>
    <t>Griestu apmetuma remonts atsevišķās vietās, ieskaitot vecā apmetuma atdaudzīšanu un virsmas sagatavošanu apdarei</t>
  </si>
  <si>
    <t>Griestu špaktelēšana un krāsošana</t>
  </si>
  <si>
    <t>smilšpapīrs</t>
  </si>
  <si>
    <t>Vecās krāsas noņemšana no sienām</t>
  </si>
  <si>
    <t>Sienu apmetuma remonts atsevišķās vietās, ieskaitot vecā apmetuma atdaudzīšanu un virsmas sagatavošanu apdarei</t>
  </si>
  <si>
    <t>Sienu hidroizolācija</t>
  </si>
  <si>
    <t>Sienu špaktelēšana un krāsošana</t>
  </si>
  <si>
    <t>Sienu attīrīšana no vecās krāsas un vai tapetēm</t>
  </si>
  <si>
    <t>2.STĀVS</t>
  </si>
  <si>
    <t>Apmetuma java Sakret CLP vai analogs</t>
  </si>
  <si>
    <t>grunts Sakret UG vai analogs</t>
  </si>
  <si>
    <t>apmetuma java "Rotband" vai analogs</t>
  </si>
  <si>
    <t>špaktele "Kestonit LH" vai analogs</t>
  </si>
  <si>
    <t>nobeiguma špaktele "Sheetrock" vai analogs</t>
  </si>
  <si>
    <t>Sienu krāsošana ar akrila-lateksa krāsu</t>
  </si>
  <si>
    <t xml:space="preserve">krāsa Colorex Projekt 07 vai analogs </t>
  </si>
  <si>
    <t>SIENAS</t>
  </si>
  <si>
    <t>GRĪDAS</t>
  </si>
  <si>
    <t>Grīdlīstu demontāža</t>
  </si>
  <si>
    <t>KŠP plātnes</t>
  </si>
  <si>
    <t>špakteļtepe koka virsmām Vivacolor Snickeri vai analogs</t>
  </si>
  <si>
    <t>Sienu virsmas gruntēšana un sagatavošana apdarei</t>
  </si>
  <si>
    <t>Grīdas virsmas gruntēšana</t>
  </si>
  <si>
    <t xml:space="preserve">linolejs Tarkett IQ Optima Acoustic 33/42 kl. </t>
  </si>
  <si>
    <t>PVC grīdlīstu uzstādīšana</t>
  </si>
  <si>
    <t>Durvju sliekšņu uzstādīšana</t>
  </si>
  <si>
    <t>Grīdas virsmas šuvju aizdare un špaktelēšana (līdz 5%)</t>
  </si>
  <si>
    <t>Grīdas virsmas šuvju aizdare un špaktelēšana (līdz 50%)</t>
  </si>
  <si>
    <t>Grīdas virsmas krāsošana</t>
  </si>
  <si>
    <t>grīdas krāsa Pentaprim</t>
  </si>
  <si>
    <t>Sienu apmetuma remontdarbi atsevišķās vietās (5% no virsmas)</t>
  </si>
  <si>
    <t>TELPA NR.201</t>
  </si>
  <si>
    <t>TELPA NR.202</t>
  </si>
  <si>
    <t>TELPA NR.203</t>
  </si>
  <si>
    <t>TELPA NR.204</t>
  </si>
  <si>
    <t>TELPA NR.205</t>
  </si>
  <si>
    <t>TELPA NR.210</t>
  </si>
  <si>
    <t>Sienu apmetuma remontdarbi atsevišķās vietās (2% no virsmas)</t>
  </si>
  <si>
    <t>TELPA NR.211</t>
  </si>
  <si>
    <t>TELPA NR.212</t>
  </si>
  <si>
    <t>TELPA NR.213</t>
  </si>
  <si>
    <t>TELPA NR.218</t>
  </si>
  <si>
    <t>TELPA NR.220</t>
  </si>
  <si>
    <t>TELPA NR.222</t>
  </si>
  <si>
    <t>TELPA NR.221</t>
  </si>
  <si>
    <t>TELPA NR.223</t>
  </si>
  <si>
    <t>Durvju ailsānu ierīkošana no ģipškartona GKB, to špaktelēšana un krāsošana</t>
  </si>
  <si>
    <t>ģipškartons GKB</t>
  </si>
  <si>
    <t>Logu ailsānu špaktelēšana un krāsošana</t>
  </si>
  <si>
    <t>TELPA NR.219</t>
  </si>
  <si>
    <t>Cauruļu krāsošana</t>
  </si>
  <si>
    <t>Margu krāsošana</t>
  </si>
  <si>
    <t>TELPA NR.301</t>
  </si>
  <si>
    <t>Sienu apmetuma remontdarbi atsevišķās vietās (3% no virsmas)</t>
  </si>
  <si>
    <t>TELPA NR.302</t>
  </si>
  <si>
    <t>TELPA NR.303</t>
  </si>
  <si>
    <t>TELPA NR.306</t>
  </si>
  <si>
    <t>TELPA NR.307</t>
  </si>
  <si>
    <t>TELPA NR.308</t>
  </si>
  <si>
    <t>TELPA NR.309</t>
  </si>
  <si>
    <t>TELPA NR.312</t>
  </si>
  <si>
    <t>Sienu virsmu apstrāde pret rūsas traipiem</t>
  </si>
  <si>
    <t>TELPA NR.314</t>
  </si>
  <si>
    <t>TELPA NR.313</t>
  </si>
  <si>
    <t>TELPA NR.316</t>
  </si>
  <si>
    <t>TELPA NR.315</t>
  </si>
  <si>
    <t>TELPA NR.317</t>
  </si>
  <si>
    <t>3.STĀVS</t>
  </si>
  <si>
    <t>TELPA NR.401</t>
  </si>
  <si>
    <t>4.STĀVS</t>
  </si>
  <si>
    <t>TELPA NR.402</t>
  </si>
  <si>
    <t>TELPA NR.403</t>
  </si>
  <si>
    <t>TELPA NR.404</t>
  </si>
  <si>
    <t>TELPA NR.405</t>
  </si>
  <si>
    <t>TELPA NR.420</t>
  </si>
  <si>
    <t>TELPA NR.418</t>
  </si>
  <si>
    <t>TELPA NR.417</t>
  </si>
  <si>
    <t>TELPA NR.411</t>
  </si>
  <si>
    <t>TELPA NR.415</t>
  </si>
  <si>
    <t>TELPA NR.416</t>
  </si>
  <si>
    <t>TELPA NR.421</t>
  </si>
  <si>
    <t>TELPA NR.422</t>
  </si>
  <si>
    <t>1.STĀVS</t>
  </si>
  <si>
    <t>TELPA NR.148</t>
  </si>
  <si>
    <t>TELPA NR.152</t>
  </si>
  <si>
    <t>TELPA NR.153</t>
  </si>
  <si>
    <t>TELPA NR.105</t>
  </si>
  <si>
    <t>TELPA NR.141</t>
  </si>
  <si>
    <t>Flīžu ieklāšana</t>
  </si>
  <si>
    <t>Sienu pretpelējuma apstrāde (20% no virsmas)</t>
  </si>
  <si>
    <t>pretpelējuma līdzeklis</t>
  </si>
  <si>
    <t>TELPA NR.106</t>
  </si>
  <si>
    <t>TELPA NR.107</t>
  </si>
  <si>
    <t>Grīdu hidroizolācija (plēve)</t>
  </si>
  <si>
    <t>betons B-20 b=60mm</t>
  </si>
  <si>
    <t>Sienu špaktelēšana, tapešu līmēšana un krāsošana</t>
  </si>
  <si>
    <t>tapetes</t>
  </si>
  <si>
    <t>Sakret OAD</t>
  </si>
  <si>
    <t>Koka starpsienu ar koka karkasu demontāža</t>
  </si>
  <si>
    <t>TELPA NR.101 UN NR.102</t>
  </si>
  <si>
    <t>krāsa Colorex Projekt 07 vai analogs</t>
  </si>
  <si>
    <t>ū/emulsijas krāsa</t>
  </si>
  <si>
    <t>Virsmas apstrāde ar "Beto-Kontakt"</t>
  </si>
  <si>
    <t>Virsmas apstrāde ar atjaunošanas sastāvu (7% no virsmas)</t>
  </si>
  <si>
    <t>atjaunošanas sastāvs</t>
  </si>
  <si>
    <t>Virsmas krāsošana  (20% no virsmas)</t>
  </si>
  <si>
    <t>TELPA NR.412, 413</t>
  </si>
  <si>
    <t>Parapeta ķieģeļu mūra nojaukšana</t>
  </si>
  <si>
    <t>Spāru sijas pagarināšana</t>
  </si>
  <si>
    <t>Antikondensāta plēves stiprināšana ar koka latam pie spārēm</t>
  </si>
  <si>
    <t>Koka šķerlatas 32(h)x100mm ar soli 300mm montāža</t>
  </si>
  <si>
    <t>Vējkastes karkasa ierīkošana</t>
  </si>
  <si>
    <t>Jumta koka konstrukciju ugunsdrošais krāsojums</t>
  </si>
  <si>
    <t>Vējkastes elementu no skārda uzstādīšana</t>
  </si>
  <si>
    <t>Tērauda profila lokšņu montāža, ieskaitot pieslēgumu un palīgelementu montāžu</t>
  </si>
  <si>
    <t xml:space="preserve">  tērauda profils loksne, profils CLASSIC vai analogs,   cinkots 0,6mm( ar pārklājumu  0,7 mm), ar cinka  slāni 275 g/m2, pārklājums PURALMAT </t>
  </si>
  <si>
    <t>Būvgrūžu savākšana, iekraušana autotransportā, izvešana uz izgāztuvi un utilizācija</t>
  </si>
  <si>
    <t>JUMTS</t>
  </si>
  <si>
    <t>Darbu apjomu saraksts Nr.1</t>
  </si>
  <si>
    <t>Vispārīgie būvdarbi</t>
  </si>
  <si>
    <t xml:space="preserve">Pasūtījuma Nr.: 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</si>
  <si>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Tāme sastādīta  ______.gada ____._______________</t>
  </si>
  <si>
    <t xml:space="preserve">Tāme sastādīta 2014.gada tirgus cenās </t>
  </si>
  <si>
    <t xml:space="preserve">Objekta adrese:    Lielā ielā 35, Kalupes ciems, Kalupes pagasts, Daugavpils novads  </t>
  </si>
  <si>
    <t>Objekta nosaukums:   Papildus būvdarbu veikšana  Kalupes pamatskolas ēkas rekonstrukcija</t>
  </si>
  <si>
    <t>Būves nosaukums:     Papildus būvdarbu veikšana Kalupes pamatskolas ēkas rekonstrukcija</t>
  </si>
  <si>
    <t>Iepirkums  "Papildus būvdarbu veikšana Daugavpils novada pašvaldības izglītības iestāžu renovācijā un rekonstrukcijā"</t>
  </si>
  <si>
    <t>Iepirkuma Nr. DND 2014/14</t>
  </si>
  <si>
    <t>Piezīmes: Pirms izbūves materiālu krāsu toni un virsmas tekstūru saskaņot ar pasūtītāju.</t>
  </si>
  <si>
    <t>Vetonit 3000</t>
  </si>
  <si>
    <t>Esošās flīžu grīdas virsmas nojaukšana (12% no virsmas)</t>
  </si>
  <si>
    <t>Lietus ūdeņu tekņu ar aķiem montāža</t>
  </si>
  <si>
    <t>Lietus notekcauruļu ar stiprinājumiem montāža</t>
  </si>
  <si>
    <t>Durvju nomaiņa - masīvkoka  karkass, apšūts ar mitrumizturīgu MDF, balta krāsa, vērtnes biezums 38-40 mm,  nodrošina skaņas izolāciju 30dB,  furnitūra no nerūsējoša tērauda, slēdzene FSB vai analogs</t>
  </si>
  <si>
    <t xml:space="preserve">Durvju nomaiņa - masīvkoka  karkass, apšūts ar mitrumizturīgu MDF, balta krāsa, vērtnes biezums 38-40 mm,  nodrošina skaņas izolāciju 30dB,  furnitūra no nerūsējoša tērauda, slēdzene FSB vai analogs </t>
  </si>
  <si>
    <t>Rampas un sienu apdare h=1,50m ar plastikāta apdares paneļiem Trespa vai analogs ar biezumu=12mm</t>
  </si>
  <si>
    <t xml:space="preserve">Grīdas virsmas  KŠP plātnes nostiprināšana  </t>
  </si>
  <si>
    <t>Starpsienu ierīkošana no ugunsdrošā ģipškartona</t>
  </si>
  <si>
    <t>Metālprofila stiprināšana pirms starpsienu montāžas darbiem</t>
  </si>
  <si>
    <t>Stārpsienu ierīkošana ar ģipškartona  plāksnēm  pa metāla  karkasu (ģipškartons-ugunsdrošs) b=150mm (divi slāņi no katras puses)</t>
  </si>
  <si>
    <t>s/izolācija b=100mm</t>
  </si>
  <si>
    <t>GKF ugunsdrošais ģipškartons</t>
  </si>
  <si>
    <t>gb</t>
  </si>
  <si>
    <t>šuvju siets</t>
  </si>
  <si>
    <t>amortizācijas lente</t>
  </si>
  <si>
    <t>Metāla kāpņu uz bēniņiem montāža 4.stāvā</t>
  </si>
  <si>
    <t>Metāla kāpņu uz bēniņiem montāža (ar izgatāvošanu un krāsošanu)</t>
  </si>
  <si>
    <t xml:space="preserve">A8P pielikums  </t>
  </si>
  <si>
    <t>(ar grozījumiem, kas izdarīti 11.06.2014.)</t>
  </si>
  <si>
    <t>13.1.</t>
  </si>
  <si>
    <t>13.2.</t>
  </si>
  <si>
    <t>Flīžu grīda demontāža</t>
  </si>
  <si>
    <t xml:space="preserve">Grīda ierīkošana tips G-2 , ieskaitot grīdlistes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</si>
</sst>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0_-;\-* #,##0.00_-;_-* \-??_-;_-@_-"/>
    <numFmt numFmtId="165" formatCode="[$-426]General"/>
    <numFmt numFmtId="166" formatCode="_-* #,##0.00\ _L_s_-;\-* #,##0.00\ _L_s_-;_-* &quot;-&quot;??\ _L_s_-;_-@_-"/>
    <numFmt numFmtId="167" formatCode="_-&quot;Ls &quot;* #,##0.00_-;&quot;-Ls &quot;* #,##0.00_-;_-&quot;Ls &quot;* \-??_-;_-@_-"/>
    <numFmt numFmtId="168" formatCode="_-* #,##0.00\ _L_s_-;\-* #,##0.00\ _L_s_-;_-* \-??\ _L_s_-;_-@_-"/>
    <numFmt numFmtId="169" formatCode="_(* #,##0.00_);_(* \(#,##0.00\);_(* \-??_);_(@_)"/>
    <numFmt numFmtId="170" formatCode="#,##0.00[$Ls-426];[Red]\-#,##0.00[$Ls-426]"/>
    <numFmt numFmtId="171" formatCode="0.##"/>
  </numFmts>
  <fonts count="79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Helv"/>
    </font>
    <font>
      <sz val="11"/>
      <name val="Times New Roman"/>
      <family val="1"/>
      <charset val="186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186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186"/>
    </font>
    <font>
      <sz val="10"/>
      <name val="Arial Cyr"/>
      <charset val="204"/>
    </font>
    <font>
      <sz val="11"/>
      <color indexed="8"/>
      <name val="Calibri"/>
      <family val="2"/>
      <charset val="186"/>
    </font>
    <font>
      <sz val="10"/>
      <name val="MS Sans Serif"/>
      <family val="2"/>
      <charset val="186"/>
    </font>
    <font>
      <sz val="10"/>
      <color theme="1"/>
      <name val="Times New Roman"/>
      <family val="2"/>
      <charset val="186"/>
    </font>
    <font>
      <sz val="10"/>
      <name val="Tahoma"/>
      <family val="2"/>
      <charset val="186"/>
    </font>
    <font>
      <sz val="10"/>
      <name val="Arial"/>
      <family val="2"/>
      <charset val="1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2"/>
      <name val="Courier New"/>
      <family val="3"/>
      <charset val="186"/>
    </font>
    <font>
      <sz val="10"/>
      <name val="Mangal"/>
      <family val="2"/>
      <charset val="204"/>
    </font>
    <font>
      <sz val="10"/>
      <name val="Arial Cyr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i/>
      <sz val="16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MS Sans Serif"/>
      <family val="2"/>
      <charset val="204"/>
    </font>
    <font>
      <sz val="9"/>
      <color indexed="8"/>
      <name val="Calibri"/>
      <family val="2"/>
      <charset val="186"/>
    </font>
    <font>
      <sz val="10"/>
      <name val="NewsGoth TL"/>
      <family val="2"/>
      <charset val="186"/>
    </font>
    <font>
      <b/>
      <sz val="18"/>
      <color indexed="56"/>
      <name val="Cambria"/>
      <family val="2"/>
      <charset val="186"/>
    </font>
    <font>
      <b/>
      <i/>
      <u/>
      <sz val="10"/>
      <name val="Arial"/>
      <family val="2"/>
      <charset val="186"/>
    </font>
    <font>
      <sz val="12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rgb="FFC80A33"/>
      <name val="Times New Roman"/>
      <family val="1"/>
      <charset val="186"/>
    </font>
    <font>
      <b/>
      <sz val="12"/>
      <color rgb="FFC80A33"/>
      <name val="Times New Roman"/>
      <family val="1"/>
      <charset val="186"/>
    </font>
    <font>
      <sz val="11"/>
      <color rgb="FFC80A33"/>
      <name val="Times New Roman"/>
      <family val="1"/>
      <charset val="186"/>
    </font>
    <font>
      <b/>
      <sz val="11"/>
      <color rgb="FFC80A33"/>
      <name val="Times New Roman"/>
      <family val="1"/>
      <charset val="186"/>
    </font>
    <font>
      <b/>
      <i/>
      <sz val="11"/>
      <color rgb="FFC80A33"/>
      <name val="Times New Roman"/>
      <family val="1"/>
      <charset val="186"/>
    </font>
    <font>
      <i/>
      <sz val="11"/>
      <color rgb="FFC80A33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b/>
      <sz val="11"/>
      <color rgb="FFC00000"/>
      <name val="Times New Roman"/>
      <family val="1"/>
      <charset val="186"/>
    </font>
  </fonts>
  <fills count="5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20">
    <xf numFmtId="0" fontId="0" fillId="0" borderId="0"/>
    <xf numFmtId="0" fontId="7" fillId="0" borderId="0"/>
    <xf numFmtId="0" fontId="7" fillId="0" borderId="0"/>
    <xf numFmtId="0" fontId="6" fillId="2" borderId="0">
      <alignment vertical="center" wrapText="1"/>
    </xf>
    <xf numFmtId="0" fontId="10" fillId="0" borderId="0"/>
    <xf numFmtId="0" fontId="9" fillId="0" borderId="0"/>
    <xf numFmtId="164" fontId="6" fillId="0" borderId="0" applyFill="0" applyBorder="0" applyAlignment="0" applyProtection="0"/>
    <xf numFmtId="165" fontId="11" fillId="0" borderId="0"/>
    <xf numFmtId="0" fontId="12" fillId="3" borderId="2" applyNumberFormat="0" applyAlignment="0" applyProtection="0"/>
    <xf numFmtId="0" fontId="1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9" fillId="0" borderId="0"/>
    <xf numFmtId="0" fontId="15" fillId="0" borderId="0"/>
    <xf numFmtId="0" fontId="16" fillId="0" borderId="0"/>
    <xf numFmtId="0" fontId="16" fillId="0" borderId="0"/>
    <xf numFmtId="0" fontId="12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8" fillId="0" borderId="0"/>
    <xf numFmtId="0" fontId="10" fillId="0" borderId="0"/>
    <xf numFmtId="0" fontId="18" fillId="0" borderId="0"/>
    <xf numFmtId="0" fontId="12" fillId="0" borderId="0"/>
    <xf numFmtId="0" fontId="12" fillId="0" borderId="0"/>
    <xf numFmtId="0" fontId="17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4" fillId="0" borderId="0"/>
    <xf numFmtId="0" fontId="6" fillId="0" borderId="0"/>
    <xf numFmtId="167" fontId="6" fillId="0" borderId="0" applyFill="0" applyBorder="0" applyAlignment="0" applyProtection="0"/>
    <xf numFmtId="0" fontId="6" fillId="0" borderId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13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19" borderId="0" applyNumberFormat="0" applyBorder="0" applyAlignment="0" applyProtection="0"/>
    <xf numFmtId="0" fontId="26" fillId="28" borderId="0" applyNumberFormat="0" applyBorder="0" applyAlignment="0" applyProtection="0"/>
    <xf numFmtId="0" fontId="26" fillId="34" borderId="0" applyNumberFormat="0" applyBorder="0" applyAlignment="0" applyProtection="0"/>
    <xf numFmtId="0" fontId="26" fillId="30" borderId="0" applyNumberFormat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19" borderId="0" applyNumberFormat="0" applyBorder="0" applyAlignment="0" applyProtection="0"/>
    <xf numFmtId="0" fontId="26" fillId="28" borderId="0" applyNumberFormat="0" applyBorder="0" applyAlignment="0" applyProtection="0"/>
    <xf numFmtId="0" fontId="26" fillId="34" borderId="0" applyNumberFormat="0" applyBorder="0" applyAlignment="0" applyProtection="0"/>
    <xf numFmtId="0" fontId="29" fillId="31" borderId="0" applyNumberFormat="0" applyBorder="0" applyAlignment="0" applyProtection="0"/>
    <xf numFmtId="0" fontId="29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5" borderId="0" applyNumberFormat="0" applyBorder="0" applyAlignment="0" applyProtection="0"/>
    <xf numFmtId="0" fontId="26" fillId="30" borderId="0" applyNumberFormat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19" borderId="0" applyNumberFormat="0" applyBorder="0" applyAlignment="0" applyProtection="0"/>
    <xf numFmtId="0" fontId="26" fillId="28" borderId="0" applyNumberFormat="0" applyBorder="0" applyAlignment="0" applyProtection="0"/>
    <xf numFmtId="0" fontId="26" fillId="3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40" borderId="9" applyNumberFormat="0" applyAlignment="0" applyProtection="0"/>
    <xf numFmtId="0" fontId="30" fillId="40" borderId="9" applyNumberFormat="0" applyAlignment="0" applyProtection="0"/>
    <xf numFmtId="166" fontId="6" fillId="0" borderId="0" applyFont="0" applyFill="0" applyBorder="0" applyAlignment="0" applyProtection="0"/>
    <xf numFmtId="0" fontId="31" fillId="8" borderId="0" applyNumberFormat="0" applyBorder="0" applyAlignment="0" applyProtection="0"/>
    <xf numFmtId="2" fontId="6" fillId="0" borderId="0"/>
    <xf numFmtId="0" fontId="32" fillId="0" borderId="0" applyNumberFormat="0" applyFill="0" applyBorder="0" applyAlignment="0" applyProtection="0"/>
    <xf numFmtId="0" fontId="30" fillId="40" borderId="9" applyNumberFormat="0" applyAlignment="0" applyProtection="0"/>
    <xf numFmtId="0" fontId="33" fillId="42" borderId="10" applyNumberFormat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9" fontId="34" fillId="0" borderId="0" applyFill="0" applyBorder="0" applyAlignment="0" applyProtection="0"/>
    <xf numFmtId="168" fontId="16" fillId="0" borderId="0" applyFill="0" applyBorder="0" applyAlignment="0" applyProtection="0"/>
    <xf numFmtId="164" fontId="35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ill="0" applyBorder="0" applyAlignment="0" applyProtection="0"/>
    <xf numFmtId="43" fontId="9" fillId="0" borderId="0" applyFont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168" fontId="16" fillId="0" borderId="0" applyFill="0" applyBorder="0" applyAlignment="0" applyProtection="0"/>
    <xf numFmtId="0" fontId="25" fillId="44" borderId="0"/>
    <xf numFmtId="0" fontId="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36" fillId="0" borderId="0"/>
    <xf numFmtId="2" fontId="6" fillId="0" borderId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1" fillId="8" borderId="0" applyNumberFormat="0" applyBorder="0" applyAlignment="0" applyProtection="0"/>
    <xf numFmtId="0" fontId="38" fillId="10" borderId="0" applyNumberFormat="0" applyBorder="0" applyAlignment="0" applyProtection="0"/>
    <xf numFmtId="0" fontId="39" fillId="0" borderId="0">
      <alignment horizontal="center"/>
    </xf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>
      <alignment horizontal="center" textRotation="90"/>
    </xf>
    <xf numFmtId="0" fontId="32" fillId="0" borderId="0" applyNumberFormat="0" applyFill="0" applyBorder="0" applyAlignment="0" applyProtection="0"/>
    <xf numFmtId="0" fontId="43" fillId="16" borderId="9" applyNumberFormat="0" applyAlignment="0" applyProtection="0"/>
    <xf numFmtId="0" fontId="43" fillId="16" borderId="9" applyNumberFormat="0" applyAlignment="0" applyProtection="0"/>
    <xf numFmtId="0" fontId="44" fillId="40" borderId="14" applyNumberFormat="0" applyAlignment="0" applyProtection="0"/>
    <xf numFmtId="0" fontId="45" fillId="0" borderId="15" applyNumberFormat="0" applyFill="0" applyAlignment="0" applyProtection="0"/>
    <xf numFmtId="0" fontId="33" fillId="42" borderId="10" applyNumberFormat="0" applyAlignment="0" applyProtection="0"/>
    <xf numFmtId="0" fontId="45" fillId="0" borderId="15" applyNumberFormat="0" applyFill="0" applyAlignment="0" applyProtection="0"/>
    <xf numFmtId="0" fontId="38" fillId="10" borderId="0" applyNumberFormat="0" applyBorder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24" fillId="45" borderId="17" applyNumberFormat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 wrapText="1"/>
    </xf>
    <xf numFmtId="0" fontId="6" fillId="0" borderId="0">
      <alignment vertical="center" wrapText="1"/>
    </xf>
    <xf numFmtId="0" fontId="6" fillId="0" borderId="0">
      <alignment vertical="center" wrapText="1"/>
    </xf>
    <xf numFmtId="0" fontId="6" fillId="0" borderId="0">
      <alignment vertical="center" wrapText="1"/>
    </xf>
    <xf numFmtId="0" fontId="6" fillId="0" borderId="0"/>
    <xf numFmtId="0" fontId="6" fillId="0" borderId="0"/>
    <xf numFmtId="0" fontId="6" fillId="0" borderId="0">
      <alignment vertical="center" wrapText="1"/>
    </xf>
    <xf numFmtId="0" fontId="16" fillId="0" borderId="0"/>
    <xf numFmtId="0" fontId="16" fillId="0" borderId="0"/>
    <xf numFmtId="0" fontId="16" fillId="0" borderId="0"/>
    <xf numFmtId="0" fontId="6" fillId="0" borderId="0"/>
    <xf numFmtId="0" fontId="12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 wrapText="1"/>
    </xf>
    <xf numFmtId="0" fontId="6" fillId="0" borderId="0">
      <alignment vertical="center" wrapText="1"/>
    </xf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>
      <alignment vertical="center" wrapText="1"/>
    </xf>
    <xf numFmtId="0" fontId="17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9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1" fillId="0" borderId="0" applyNumberFormat="0" applyFill="0" applyBorder="0" applyAlignment="0" applyProtection="0"/>
    <xf numFmtId="0" fontId="12" fillId="45" borderId="17" applyNumberFormat="0" applyAlignment="0" applyProtection="0"/>
    <xf numFmtId="0" fontId="6" fillId="45" borderId="17" applyNumberFormat="0" applyAlignment="0" applyProtection="0"/>
    <xf numFmtId="0" fontId="44" fillId="40" borderId="14" applyNumberFormat="0" applyAlignment="0" applyProtection="0"/>
    <xf numFmtId="0" fontId="20" fillId="0" borderId="0"/>
    <xf numFmtId="0" fontId="37" fillId="0" borderId="0" applyNumberFormat="0" applyFill="0" applyBorder="0" applyAlignment="0" applyProtection="0"/>
    <xf numFmtId="0" fontId="33" fillId="42" borderId="10" applyNumberFormat="0" applyAlignment="0" applyProtection="0"/>
    <xf numFmtId="0" fontId="33" fillId="49" borderId="1"/>
    <xf numFmtId="0" fontId="51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0" fontId="16" fillId="45" borderId="17" applyNumberFormat="0" applyAlignment="0" applyProtection="0"/>
    <xf numFmtId="0" fontId="16" fillId="45" borderId="17" applyNumberFormat="0" applyAlignment="0" applyProtection="0"/>
    <xf numFmtId="0" fontId="16" fillId="45" borderId="17" applyNumberFormat="0" applyAlignment="0" applyProtection="0"/>
    <xf numFmtId="0" fontId="52" fillId="0" borderId="0"/>
    <xf numFmtId="170" fontId="52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6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43" fillId="16" borderId="9" applyNumberFormat="0" applyAlignment="0" applyProtection="0"/>
    <xf numFmtId="0" fontId="31" fillId="8" borderId="0" applyNumberFormat="0" applyBorder="0" applyAlignment="0" applyProtection="0"/>
    <xf numFmtId="0" fontId="53" fillId="0" borderId="0"/>
    <xf numFmtId="0" fontId="12" fillId="0" borderId="0"/>
    <xf numFmtId="0" fontId="6" fillId="0" borderId="0"/>
    <xf numFmtId="0" fontId="12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171" fontId="7" fillId="0" borderId="1"/>
    <xf numFmtId="0" fontId="51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4" fillId="40" borderId="14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9" borderId="0" applyNumberFormat="0" applyBorder="0" applyAlignment="0" applyProtection="0"/>
    <xf numFmtId="0" fontId="54" fillId="17" borderId="9" applyNumberFormat="0" applyAlignment="0" applyProtection="0"/>
    <xf numFmtId="0" fontId="55" fillId="41" borderId="14" applyNumberFormat="0" applyAlignment="0" applyProtection="0"/>
    <xf numFmtId="0" fontId="56" fillId="41" borderId="9" applyNumberFormat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1" fillId="43" borderId="10" applyNumberFormat="0" applyAlignment="0" applyProtection="0"/>
    <xf numFmtId="0" fontId="62" fillId="0" borderId="0" applyNumberFormat="0" applyFill="0" applyBorder="0" applyAlignment="0" applyProtection="0"/>
    <xf numFmtId="0" fontId="63" fillId="47" borderId="0" applyNumberFormat="0" applyBorder="0" applyAlignment="0" applyProtection="0"/>
    <xf numFmtId="0" fontId="6" fillId="0" borderId="0"/>
    <xf numFmtId="0" fontId="6" fillId="0" borderId="0"/>
    <xf numFmtId="0" fontId="64" fillId="0" borderId="0"/>
    <xf numFmtId="0" fontId="64" fillId="0" borderId="0"/>
    <xf numFmtId="0" fontId="65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24" fillId="48" borderId="17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8" fillId="0" borderId="16" applyNumberFormat="0" applyFill="0" applyAlignment="0" applyProtection="0"/>
    <xf numFmtId="0" fontId="7" fillId="0" borderId="0"/>
    <xf numFmtId="0" fontId="6" fillId="0" borderId="0"/>
    <xf numFmtId="0" fontId="20" fillId="0" borderId="0"/>
    <xf numFmtId="0" fontId="69" fillId="0" borderId="0" applyNumberFormat="0" applyFill="0" applyBorder="0" applyAlignment="0" applyProtection="0"/>
    <xf numFmtId="164" fontId="6" fillId="0" borderId="0" applyFill="0" applyBorder="0" applyAlignment="0" applyProtection="0"/>
    <xf numFmtId="0" fontId="70" fillId="11" borderId="0" applyNumberFormat="0" applyBorder="0" applyAlignment="0" applyProtection="0"/>
  </cellStyleXfs>
  <cellXfs count="116">
    <xf numFmtId="0" fontId="0" fillId="0" borderId="0" xfId="0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21" fillId="0" borderId="0" xfId="0" applyFont="1" applyAlignment="1">
      <alignment horizontal="left"/>
    </xf>
    <xf numFmtId="0" fontId="8" fillId="0" borderId="0" xfId="12" applyFont="1" applyBorder="1"/>
    <xf numFmtId="0" fontId="8" fillId="0" borderId="0" xfId="12" applyFont="1" applyBorder="1" applyAlignment="1">
      <alignment horizontal="center"/>
    </xf>
    <xf numFmtId="0" fontId="8" fillId="0" borderId="0" xfId="12" applyFont="1" applyBorder="1" applyAlignment="1">
      <alignment horizontal="center" wrapText="1"/>
    </xf>
    <xf numFmtId="0" fontId="8" fillId="0" borderId="0" xfId="12" applyFont="1" applyBorder="1" applyAlignment="1">
      <alignment horizontal="justify"/>
    </xf>
    <xf numFmtId="0" fontId="8" fillId="0" borderId="0" xfId="12" applyFont="1" applyBorder="1" applyAlignment="1">
      <alignment horizontal="left" vertical="top" wrapText="1"/>
    </xf>
    <xf numFmtId="0" fontId="8" fillId="0" borderId="0" xfId="12" applyFont="1" applyAlignment="1">
      <alignment wrapText="1"/>
    </xf>
    <xf numFmtId="0" fontId="8" fillId="0" borderId="0" xfId="12" applyFont="1"/>
    <xf numFmtId="0" fontId="8" fillId="0" borderId="0" xfId="12" applyFont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4" xfId="46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4" fillId="0" borderId="1" xfId="1" applyFont="1" applyFill="1" applyBorder="1" applyAlignment="1">
      <alignment horizontal="left" vertical="center" wrapText="1"/>
    </xf>
    <xf numFmtId="2" fontId="24" fillId="0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right" vertical="center" wrapText="1"/>
    </xf>
    <xf numFmtId="0" fontId="24" fillId="0" borderId="1" xfId="1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73" fillId="0" borderId="1" xfId="0" applyNumberFormat="1" applyFont="1" applyFill="1" applyBorder="1" applyAlignment="1">
      <alignment horizontal="center" vertical="center" wrapText="1"/>
    </xf>
    <xf numFmtId="1" fontId="71" fillId="0" borderId="1" xfId="0" applyNumberFormat="1" applyFont="1" applyFill="1" applyBorder="1" applyAlignment="1">
      <alignment horizontal="center" vertical="center"/>
    </xf>
    <xf numFmtId="2" fontId="73" fillId="0" borderId="1" xfId="0" applyNumberFormat="1" applyFont="1" applyFill="1" applyBorder="1" applyAlignment="1">
      <alignment horizontal="center" vertical="center"/>
    </xf>
    <xf numFmtId="0" fontId="73" fillId="0" borderId="19" xfId="46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>
      <alignment horizontal="right" vertical="center" wrapText="1"/>
    </xf>
    <xf numFmtId="2" fontId="73" fillId="0" borderId="19" xfId="0" applyNumberFormat="1" applyFont="1" applyFill="1" applyBorder="1" applyAlignment="1">
      <alignment horizontal="center" vertical="center"/>
    </xf>
    <xf numFmtId="0" fontId="73" fillId="0" borderId="6" xfId="0" applyFont="1" applyFill="1" applyBorder="1" applyAlignment="1">
      <alignment horizontal="center"/>
    </xf>
    <xf numFmtId="0" fontId="73" fillId="0" borderId="4" xfId="0" applyFont="1" applyFill="1" applyBorder="1" applyAlignment="1">
      <alignment horizontal="center" vertical="center"/>
    </xf>
    <xf numFmtId="2" fontId="73" fillId="0" borderId="4" xfId="0" applyNumberFormat="1" applyFont="1" applyFill="1" applyBorder="1" applyAlignment="1">
      <alignment horizontal="center" vertical="center"/>
    </xf>
    <xf numFmtId="2" fontId="73" fillId="0" borderId="8" xfId="0" applyNumberFormat="1" applyFont="1" applyFill="1" applyBorder="1" applyAlignment="1">
      <alignment horizontal="center" vertical="center"/>
    </xf>
    <xf numFmtId="1" fontId="73" fillId="0" borderId="1" xfId="0" applyNumberFormat="1" applyFont="1" applyFill="1" applyBorder="1" applyAlignment="1">
      <alignment horizontal="center" vertical="center"/>
    </xf>
    <xf numFmtId="0" fontId="74" fillId="0" borderId="1" xfId="2" applyFont="1" applyFill="1" applyBorder="1" applyAlignment="1">
      <alignment horizontal="center" vertical="center"/>
    </xf>
    <xf numFmtId="0" fontId="73" fillId="0" borderId="1" xfId="2" applyFont="1" applyFill="1" applyBorder="1" applyAlignment="1">
      <alignment horizontal="center" vertical="center"/>
    </xf>
    <xf numFmtId="1" fontId="73" fillId="0" borderId="1" xfId="0" applyNumberFormat="1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right" vertical="center" wrapText="1"/>
    </xf>
    <xf numFmtId="0" fontId="73" fillId="0" borderId="1" xfId="0" applyFont="1" applyFill="1" applyBorder="1" applyAlignment="1">
      <alignment vertical="center" wrapText="1"/>
    </xf>
    <xf numFmtId="0" fontId="73" fillId="0" borderId="1" xfId="0" applyFont="1" applyFill="1" applyBorder="1" applyAlignment="1">
      <alignment horizontal="center" vertical="center" wrapText="1"/>
    </xf>
    <xf numFmtId="0" fontId="76" fillId="0" borderId="0" xfId="12" applyFont="1" applyBorder="1" applyAlignment="1">
      <alignment horizontal="center" wrapText="1"/>
    </xf>
    <xf numFmtId="0" fontId="71" fillId="0" borderId="1" xfId="2" applyFont="1" applyFill="1" applyBorder="1" applyAlignment="1">
      <alignment horizontal="center" vertical="center"/>
    </xf>
    <xf numFmtId="0" fontId="73" fillId="0" borderId="1" xfId="46" applyFont="1" applyFill="1" applyBorder="1" applyAlignment="1" applyProtection="1">
      <alignment horizontal="center" vertical="center" wrapText="1"/>
    </xf>
    <xf numFmtId="0" fontId="73" fillId="0" borderId="1" xfId="0" applyFont="1" applyFill="1" applyBorder="1" applyAlignment="1">
      <alignment horizontal="center" vertical="center"/>
    </xf>
    <xf numFmtId="0" fontId="73" fillId="0" borderId="1" xfId="0" applyFont="1" applyFill="1" applyBorder="1" applyAlignment="1">
      <alignment horizontal="right" vertical="center" wrapText="1"/>
    </xf>
    <xf numFmtId="0" fontId="73" fillId="0" borderId="4" xfId="46" applyFont="1" applyFill="1" applyBorder="1" applyAlignment="1" applyProtection="1">
      <alignment horizontal="center" vertical="center" wrapText="1"/>
    </xf>
    <xf numFmtId="0" fontId="73" fillId="0" borderId="18" xfId="0" applyFont="1" applyFill="1" applyBorder="1" applyAlignment="1">
      <alignment horizontal="center"/>
    </xf>
    <xf numFmtId="0" fontId="73" fillId="0" borderId="19" xfId="0" applyFont="1" applyFill="1" applyBorder="1" applyAlignment="1">
      <alignment horizontal="center" vertical="center"/>
    </xf>
    <xf numFmtId="0" fontId="72" fillId="0" borderId="1" xfId="2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right" vertical="center" wrapText="1"/>
    </xf>
    <xf numFmtId="0" fontId="73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center" vertical="center"/>
    </xf>
    <xf numFmtId="0" fontId="22" fillId="0" borderId="0" xfId="4" applyFont="1" applyFill="1" applyBorder="1"/>
    <xf numFmtId="0" fontId="8" fillId="0" borderId="0" xfId="4" applyFont="1" applyFill="1" applyBorder="1"/>
    <xf numFmtId="0" fontId="8" fillId="0" borderId="0" xfId="5" applyFont="1" applyFill="1" applyBorder="1"/>
    <xf numFmtId="0" fontId="8" fillId="0" borderId="0" xfId="0" applyFont="1" applyFill="1" applyAlignment="1">
      <alignment horizontal="left"/>
    </xf>
    <xf numFmtId="0" fontId="23" fillId="0" borderId="0" xfId="1" applyFont="1" applyFill="1" applyBorder="1" applyAlignment="1">
      <alignment vertical="center"/>
    </xf>
    <xf numFmtId="0" fontId="8" fillId="0" borderId="0" xfId="0" applyFont="1" applyFill="1" applyAlignment="1">
      <alignment horizontal="left" vertical="top"/>
    </xf>
    <xf numFmtId="0" fontId="77" fillId="0" borderId="1" xfId="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center" vertical="center" wrapText="1"/>
    </xf>
    <xf numFmtId="0" fontId="78" fillId="0" borderId="1" xfId="2" applyFont="1" applyFill="1" applyBorder="1" applyAlignment="1">
      <alignment horizontal="center" vertical="center"/>
    </xf>
    <xf numFmtId="2" fontId="77" fillId="0" borderId="1" xfId="0" applyNumberFormat="1" applyFont="1" applyFill="1" applyBorder="1" applyAlignment="1">
      <alignment horizontal="center" vertical="center" wrapText="1"/>
    </xf>
    <xf numFmtId="1" fontId="77" fillId="0" borderId="1" xfId="0" applyNumberFormat="1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left" vertical="center" wrapText="1"/>
    </xf>
    <xf numFmtId="0" fontId="8" fillId="0" borderId="0" xfId="12" applyFont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21" fillId="0" borderId="0" xfId="0" applyFont="1" applyAlignment="1">
      <alignment wrapText="1"/>
    </xf>
    <xf numFmtId="0" fontId="8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12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2" fillId="0" borderId="7" xfId="12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5" xfId="12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20">
    <cellStyle name="1. izcēlums" xfId="65"/>
    <cellStyle name="2. izcēlums" xfId="66"/>
    <cellStyle name="20% - Accent1 2" xfId="67"/>
    <cellStyle name="20% - Accent1 2 2" xfId="68"/>
    <cellStyle name="20% - Accent1 2_Papildus darbi UK Bauskas 104A_euro_1" xfId="69"/>
    <cellStyle name="20% - Accent2 2" xfId="70"/>
    <cellStyle name="20% - Accent2 2 2" xfId="71"/>
    <cellStyle name="20% - Accent2 2_Papildus darbi UK Bauskas 104A_euro_1" xfId="72"/>
    <cellStyle name="20% - Accent3 2" xfId="73"/>
    <cellStyle name="20% - Accent3 2 2" xfId="74"/>
    <cellStyle name="20% - Accent3 2_Papildus darbi UK Bauskas 104A_euro_1" xfId="75"/>
    <cellStyle name="20% - Accent4 2" xfId="76"/>
    <cellStyle name="20% - Accent4 2 2" xfId="77"/>
    <cellStyle name="20% - Accent4 2_Papildus darbi UK Bauskas 104A_euro_1" xfId="78"/>
    <cellStyle name="20% - Accent5 2" xfId="79"/>
    <cellStyle name="20% - Accent5 2 2" xfId="80"/>
    <cellStyle name="20% - Accent5 2_Papildus darbi UK Bauskas 104A_euro_1" xfId="81"/>
    <cellStyle name="20% - Accent6 2" xfId="82"/>
    <cellStyle name="20% - Accent6 2 2" xfId="83"/>
    <cellStyle name="20% - Accent6 2_Papildus darbi UK Bauskas 104A_euro_1" xfId="84"/>
    <cellStyle name="20% – rõhk1" xfId="85"/>
    <cellStyle name="20% – rõhk1 2" xfId="86"/>
    <cellStyle name="20% – rõhk1_Papildus darbi UK Bauskas 104A_euro_1" xfId="87"/>
    <cellStyle name="20% – rõhk2" xfId="88"/>
    <cellStyle name="20% – rõhk2 2" xfId="89"/>
    <cellStyle name="20% – rõhk2_Papildus darbi UK Bauskas 104A_euro_1" xfId="90"/>
    <cellStyle name="20% – rõhk3" xfId="91"/>
    <cellStyle name="20% – rõhk3 2" xfId="92"/>
    <cellStyle name="20% – rõhk3_Papildus darbi UK Bauskas 104A_euro_1" xfId="93"/>
    <cellStyle name="20% – rõhk4" xfId="94"/>
    <cellStyle name="20% – rõhk4 2" xfId="95"/>
    <cellStyle name="20% – rõhk4_Papildus darbi UK Bauskas 104A_euro_1" xfId="96"/>
    <cellStyle name="20% – rõhk5" xfId="97"/>
    <cellStyle name="20% – rõhk5 2" xfId="98"/>
    <cellStyle name="20% – rõhk5_Papildus darbi UK Bauskas 104A_euro_1" xfId="99"/>
    <cellStyle name="20% – rõhk6" xfId="100"/>
    <cellStyle name="20% – rõhk6 2" xfId="101"/>
    <cellStyle name="20% – rõhk6_Papildus darbi UK Bauskas 104A_euro_1" xfId="102"/>
    <cellStyle name="20% - Акцент1 2" xfId="103"/>
    <cellStyle name="20% - Акцент2 2" xfId="104"/>
    <cellStyle name="20% - Акцент3 2" xfId="105"/>
    <cellStyle name="20% - Акцент4 2" xfId="106"/>
    <cellStyle name="20% - Акцент5 2" xfId="107"/>
    <cellStyle name="20% - Акцент6 2" xfId="108"/>
    <cellStyle name="20% no 1. izcēluma" xfId="109"/>
    <cellStyle name="20% no 1. izcēluma 2" xfId="110"/>
    <cellStyle name="20% no 1. izcēluma_Papildus darbi UK Bauskas 104A_euro_1" xfId="111"/>
    <cellStyle name="20% no 2. izcēluma" xfId="112"/>
    <cellStyle name="20% no 2. izcēluma 2" xfId="113"/>
    <cellStyle name="20% no 2. izcēluma_Papildus darbi UK Bauskas 104A_euro_1" xfId="114"/>
    <cellStyle name="20% no 3. izcēluma" xfId="115"/>
    <cellStyle name="20% no 3. izcēluma 2" xfId="116"/>
    <cellStyle name="20% no 3. izcēluma_Papildus darbi UK Bauskas 104A_euro_1" xfId="117"/>
    <cellStyle name="20% no 4. izcēluma" xfId="118"/>
    <cellStyle name="20% no 4. izcēluma 2" xfId="119"/>
    <cellStyle name="20% no 4. izcēluma_Papildus darbi UK Bauskas 104A_euro_1" xfId="120"/>
    <cellStyle name="20% no 5. izcēluma" xfId="121"/>
    <cellStyle name="20% no 5. izcēluma 2" xfId="122"/>
    <cellStyle name="20% no 5. izcēluma_Papildus darbi UK Bauskas 104A_euro_1" xfId="123"/>
    <cellStyle name="20% no 6. izcēluma" xfId="124"/>
    <cellStyle name="20% no 6. izcēluma 2" xfId="125"/>
    <cellStyle name="20% no 6. izcēluma_Papildus darbi UK Bauskas 104A_euro_1" xfId="126"/>
    <cellStyle name="3. izcēlums " xfId="127"/>
    <cellStyle name="4. izcēlums" xfId="128"/>
    <cellStyle name="40% - Accent1 2" xfId="129"/>
    <cellStyle name="40% - Accent1 2 2" xfId="130"/>
    <cellStyle name="40% - Accent1 2_Papildus darbi UK Bauskas 104A_euro_1" xfId="131"/>
    <cellStyle name="40% - Accent2 2" xfId="132"/>
    <cellStyle name="40% - Accent2 2 2" xfId="133"/>
    <cellStyle name="40% - Accent2 2_Papildus darbi UK Bauskas 104A_euro_1" xfId="134"/>
    <cellStyle name="40% - Accent3 2" xfId="135"/>
    <cellStyle name="40% - Accent3 2 2" xfId="136"/>
    <cellStyle name="40% - Accent3 2_Papildus darbi UK Bauskas 104A_euro_1" xfId="137"/>
    <cellStyle name="40% - Accent4 2" xfId="138"/>
    <cellStyle name="40% - Accent4 2 2" xfId="139"/>
    <cellStyle name="40% - Accent4 2_Papildus darbi UK Bauskas 104A_euro_1" xfId="140"/>
    <cellStyle name="40% - Accent5 2" xfId="141"/>
    <cellStyle name="40% - Accent5 2 2" xfId="142"/>
    <cellStyle name="40% - Accent5 2_Papildus darbi UK Bauskas 104A_euro_1" xfId="143"/>
    <cellStyle name="40% - Accent6 2" xfId="144"/>
    <cellStyle name="40% - Accent6 2 2" xfId="145"/>
    <cellStyle name="40% - Accent6 2_Papildus darbi UK Bauskas 104A_euro_1" xfId="146"/>
    <cellStyle name="40% – rõhk1" xfId="147"/>
    <cellStyle name="40% – rõhk1 2" xfId="148"/>
    <cellStyle name="40% – rõhk1_Papildus darbi UK Bauskas 104A_euro_1" xfId="149"/>
    <cellStyle name="40% – rõhk2" xfId="150"/>
    <cellStyle name="40% – rõhk2 2" xfId="151"/>
    <cellStyle name="40% – rõhk2_Papildus darbi UK Bauskas 104A_euro_1" xfId="152"/>
    <cellStyle name="40% – rõhk3" xfId="153"/>
    <cellStyle name="40% – rõhk3 2" xfId="154"/>
    <cellStyle name="40% – rõhk3_Papildus darbi UK Bauskas 104A_euro_1" xfId="155"/>
    <cellStyle name="40% – rõhk4" xfId="156"/>
    <cellStyle name="40% – rõhk4 2" xfId="157"/>
    <cellStyle name="40% – rõhk4_Papildus darbi UK Bauskas 104A_euro_1" xfId="158"/>
    <cellStyle name="40% – rõhk5" xfId="159"/>
    <cellStyle name="40% – rõhk5 2" xfId="160"/>
    <cellStyle name="40% – rõhk5_Papildus darbi UK Bauskas 104A_euro_1" xfId="161"/>
    <cellStyle name="40% – rõhk6" xfId="162"/>
    <cellStyle name="40% – rõhk6 2" xfId="163"/>
    <cellStyle name="40% – rõhk6_Papildus darbi UK Bauskas 104A_euro_1" xfId="164"/>
    <cellStyle name="40% - Акцент1 2" xfId="165"/>
    <cellStyle name="40% - Акцент2 2" xfId="166"/>
    <cellStyle name="40% - Акцент3 2" xfId="167"/>
    <cellStyle name="40% - Акцент4 2" xfId="168"/>
    <cellStyle name="40% - Акцент5 2" xfId="169"/>
    <cellStyle name="40% - Акцент6 2" xfId="170"/>
    <cellStyle name="40% no 1. izcēluma" xfId="171"/>
    <cellStyle name="40% no 1. izcēluma 2" xfId="172"/>
    <cellStyle name="40% no 1. izcēluma_Papildus darbi UK Bauskas 104A_euro_1" xfId="173"/>
    <cellStyle name="40% no 2. izcēluma" xfId="174"/>
    <cellStyle name="40% no 2. izcēluma 2" xfId="175"/>
    <cellStyle name="40% no 2. izcēluma_Papildus darbi UK Bauskas 104A_euro_1" xfId="176"/>
    <cellStyle name="40% no 3. izcēluma" xfId="177"/>
    <cellStyle name="40% no 3. izcēluma 2" xfId="178"/>
    <cellStyle name="40% no 3. izcēluma_Papildus darbi UK Bauskas 104A_euro_1" xfId="179"/>
    <cellStyle name="40% no 4. izcēluma" xfId="180"/>
    <cellStyle name="40% no 4. izcēluma 2" xfId="181"/>
    <cellStyle name="40% no 4. izcēluma_Papildus darbi UK Bauskas 104A_euro_1" xfId="182"/>
    <cellStyle name="40% no 5. izcēluma" xfId="183"/>
    <cellStyle name="40% no 5. izcēluma 2" xfId="184"/>
    <cellStyle name="40% no 5. izcēluma_Papildus darbi UK Bauskas 104A_euro_1" xfId="185"/>
    <cellStyle name="40% no 6. izcēluma" xfId="186"/>
    <cellStyle name="40% no 6. izcēluma 2" xfId="187"/>
    <cellStyle name="40% no 6. izcēluma_Papildus darbi UK Bauskas 104A_euro_1" xfId="188"/>
    <cellStyle name="5. izcēlums" xfId="189"/>
    <cellStyle name="6. izcēlums" xfId="190"/>
    <cellStyle name="60% - Accent1 2" xfId="191"/>
    <cellStyle name="60% - Accent2 2" xfId="192"/>
    <cellStyle name="60% - Accent3 2" xfId="193"/>
    <cellStyle name="60% - Accent4 2" xfId="194"/>
    <cellStyle name="60% - Accent5 2" xfId="195"/>
    <cellStyle name="60% - Accent6 2" xfId="196"/>
    <cellStyle name="60% – rõhk1" xfId="197"/>
    <cellStyle name="60% – rõhk2" xfId="198"/>
    <cellStyle name="60% – rõhk3" xfId="199"/>
    <cellStyle name="60% – rõhk4" xfId="200"/>
    <cellStyle name="60% – rõhk5" xfId="201"/>
    <cellStyle name="60% – rõhk6" xfId="202"/>
    <cellStyle name="60% - Акцент1 2" xfId="203"/>
    <cellStyle name="60% - Акцент2 2" xfId="204"/>
    <cellStyle name="60% - Акцент3 2" xfId="205"/>
    <cellStyle name="60% - Акцент4 2" xfId="206"/>
    <cellStyle name="60% - Акцент5 2" xfId="207"/>
    <cellStyle name="60% - Акцент6 2" xfId="208"/>
    <cellStyle name="60% no 1. izcēluma" xfId="209"/>
    <cellStyle name="60% no 2. izcēluma" xfId="210"/>
    <cellStyle name="60% no 3. izcēluma" xfId="211"/>
    <cellStyle name="60% no 4. izcēluma" xfId="212"/>
    <cellStyle name="60% no 5. izcēluma" xfId="213"/>
    <cellStyle name="60% no 6. izcēluma" xfId="214"/>
    <cellStyle name="Accent1 2" xfId="215"/>
    <cellStyle name="Accent2 2" xfId="216"/>
    <cellStyle name="Accent3 2" xfId="217"/>
    <cellStyle name="Accent4 2" xfId="218"/>
    <cellStyle name="Accent5 2" xfId="219"/>
    <cellStyle name="Accent6 2" xfId="220"/>
    <cellStyle name="Aprēķināšana" xfId="221"/>
    <cellStyle name="Arvutus" xfId="222"/>
    <cellStyle name="Atdalītāji_862_Elizabetes_21A_rekonstrukcija" xfId="223"/>
    <cellStyle name="Bad 2" xfId="224"/>
    <cellStyle name="Binlik_20_Ayracı_5f_LOCAL_20_MATERIAL_20_PRICES-1" xfId="225"/>
    <cellStyle name="Brīdinājuma teksts" xfId="226"/>
    <cellStyle name="Calculation 2" xfId="227"/>
    <cellStyle name="Check Cell 2" xfId="228"/>
    <cellStyle name="Comma 10" xfId="229"/>
    <cellStyle name="Comma 10 2" xfId="230"/>
    <cellStyle name="Comma 10_Papildus darbi UK Bauskas 104A_euro_1" xfId="231"/>
    <cellStyle name="Comma 11" xfId="232"/>
    <cellStyle name="Comma 11 2" xfId="233"/>
    <cellStyle name="Comma 11_Papildus darbi UK Bauskas 104A_euro_1" xfId="234"/>
    <cellStyle name="Comma 12" xfId="235"/>
    <cellStyle name="Comma 12 2" xfId="236"/>
    <cellStyle name="Comma 12_Papildus darbi UK Bauskas 104A_euro_1" xfId="237"/>
    <cellStyle name="Comma 13" xfId="238"/>
    <cellStyle name="Comma 13 2" xfId="239"/>
    <cellStyle name="Comma 13_Papildus darbi UK Bauskas 104A_euro_1" xfId="240"/>
    <cellStyle name="Comma 14" xfId="241"/>
    <cellStyle name="Comma 14 2" xfId="242"/>
    <cellStyle name="Comma 14_Papildus darbi UK Bauskas 104A_euro_1" xfId="243"/>
    <cellStyle name="Comma 15" xfId="244"/>
    <cellStyle name="Comma 15 2" xfId="245"/>
    <cellStyle name="Comma 15_Papildus darbi UK Bauskas 104A_euro_1" xfId="246"/>
    <cellStyle name="Comma 16" xfId="247"/>
    <cellStyle name="Comma 16 2" xfId="248"/>
    <cellStyle name="Comma 16_Papildus darbi UK Bauskas 104A_euro_1" xfId="249"/>
    <cellStyle name="Comma 17" xfId="250"/>
    <cellStyle name="Comma 17 2" xfId="251"/>
    <cellStyle name="Comma 17_Papildus darbi UK Bauskas 104A_euro_1" xfId="252"/>
    <cellStyle name="Comma 18" xfId="253"/>
    <cellStyle name="Comma 18 2" xfId="254"/>
    <cellStyle name="Comma 18_Papildus darbi UK Bauskas 104A_euro_1" xfId="255"/>
    <cellStyle name="Comma 19" xfId="256"/>
    <cellStyle name="Comma 19 2" xfId="257"/>
    <cellStyle name="Comma 19_Papildus darbi UK Bauskas 104A_euro_1" xfId="258"/>
    <cellStyle name="Comma 2" xfId="41"/>
    <cellStyle name="Comma 2 2" xfId="259"/>
    <cellStyle name="Comma 2 3" xfId="260"/>
    <cellStyle name="Comma 2 3 2" xfId="261"/>
    <cellStyle name="Comma 2 3 3" xfId="262"/>
    <cellStyle name="Comma 2 3_Papildus darbi UK Bauskas 104A_euro_1" xfId="263"/>
    <cellStyle name="Comma 20" xfId="264"/>
    <cellStyle name="Comma 20 2" xfId="265"/>
    <cellStyle name="Comma 3" xfId="266"/>
    <cellStyle name="Comma 3 2" xfId="267"/>
    <cellStyle name="Comma 3 2 2" xfId="268"/>
    <cellStyle name="Comma 3 2_Papildus darbi UK Bauskas 104A_euro_1" xfId="269"/>
    <cellStyle name="Comma 4" xfId="270"/>
    <cellStyle name="Comma 4 2" xfId="271"/>
    <cellStyle name="Comma 5" xfId="272"/>
    <cellStyle name="Comma 5 2" xfId="273"/>
    <cellStyle name="Comma 5 2 2" xfId="274"/>
    <cellStyle name="Comma 5 2_Papildus darbi UK Bauskas 104A_euro_1" xfId="275"/>
    <cellStyle name="Comma 6" xfId="6"/>
    <cellStyle name="Comma 6 2" xfId="276"/>
    <cellStyle name="Comma 6_Papildus darbi UK Bauskas 104A_euro_1" xfId="277"/>
    <cellStyle name="Comma 7" xfId="278"/>
    <cellStyle name="Comma 7 2" xfId="279"/>
    <cellStyle name="Comma 7_Papildus darbi UK Bauskas 104A_euro_1" xfId="280"/>
    <cellStyle name="Comma 8" xfId="281"/>
    <cellStyle name="Comma 8 2" xfId="282"/>
    <cellStyle name="Comma 8_Papildus darbi UK Bauskas 104A_euro_1" xfId="283"/>
    <cellStyle name="Comma 9" xfId="284"/>
    <cellStyle name="Comma 9 2" xfId="285"/>
    <cellStyle name="Comma 9_Papildus darbi UK Bauskas 104A_euro_1" xfId="286"/>
    <cellStyle name="ConditionalStyle_5f_1" xfId="287"/>
    <cellStyle name="Currency 2" xfId="47"/>
    <cellStyle name="Default" xfId="288"/>
    <cellStyle name="Excel Built-in Normal" xfId="7"/>
    <cellStyle name="Excel Built-in Normal 1" xfId="5"/>
    <cellStyle name="Excel Built-in Normal 2" xfId="289"/>
    <cellStyle name="Excel Built-in Normal 2 2" xfId="290"/>
    <cellStyle name="Excel Built-in Normal 2 3" xfId="291"/>
    <cellStyle name="Excel Built-in Normal 2_Papildus darbi UK Bauskas 104A_euro_1" xfId="292"/>
    <cellStyle name="Excel Built-in Normal 3" xfId="293"/>
    <cellStyle name="Excel Built-in Normal_berbu darzi elektromontaz darbi" xfId="294"/>
    <cellStyle name="Excel_20_Built-in_20_Comma" xfId="295"/>
    <cellStyle name="Explanatory Text 2" xfId="296"/>
    <cellStyle name="Good 2" xfId="297"/>
    <cellStyle name="Halb" xfId="298"/>
    <cellStyle name="Hea" xfId="299"/>
    <cellStyle name="Heading" xfId="300"/>
    <cellStyle name="Heading 1 2" xfId="301"/>
    <cellStyle name="Heading 2 2" xfId="302"/>
    <cellStyle name="Heading 3 2" xfId="303"/>
    <cellStyle name="Heading 4 2" xfId="304"/>
    <cellStyle name="Heading1" xfId="305"/>
    <cellStyle name="Hoiatustekst" xfId="306"/>
    <cellStyle name="Ievade" xfId="307"/>
    <cellStyle name="Input 2" xfId="308"/>
    <cellStyle name="Izvade" xfId="309"/>
    <cellStyle name="Kokku" xfId="310"/>
    <cellStyle name="Kontrolli lahtrit" xfId="311"/>
    <cellStyle name="Kopsumma" xfId="312"/>
    <cellStyle name="Labs" xfId="313"/>
    <cellStyle name="Lingitud lahter" xfId="314"/>
    <cellStyle name="Linked Cell 2" xfId="315"/>
    <cellStyle name="Märkus" xfId="316"/>
    <cellStyle name="Neitrāls" xfId="8"/>
    <cellStyle name="Neutraalne" xfId="317"/>
    <cellStyle name="Neutral 2" xfId="318"/>
    <cellStyle name="Norm੎੎" xfId="319"/>
    <cellStyle name="Normaali_light-98_gun" xfId="320"/>
    <cellStyle name="Normaallaad 2" xfId="321"/>
    <cellStyle name="Normal" xfId="0" builtinId="0"/>
    <cellStyle name="Normal 10" xfId="9"/>
    <cellStyle name="Normal 10 2" xfId="322"/>
    <cellStyle name="Normal 10_Papildus darbi UK Bauskas 104A_euro_1" xfId="323"/>
    <cellStyle name="Normal 11" xfId="48"/>
    <cellStyle name="Normal 12" xfId="10"/>
    <cellStyle name="Normal 12 2" xfId="52"/>
    <cellStyle name="Normal 12 2 2" xfId="60"/>
    <cellStyle name="Normal 12 3" xfId="56"/>
    <cellStyle name="Normal 13" xfId="324"/>
    <cellStyle name="Normal 14" xfId="325"/>
    <cellStyle name="Normal 15" xfId="326"/>
    <cellStyle name="Normal 16" xfId="327"/>
    <cellStyle name="Normal 17" xfId="328"/>
    <cellStyle name="Normal 17 2" xfId="11"/>
    <cellStyle name="Normal 18" xfId="50"/>
    <cellStyle name="Normal 18 2" xfId="55"/>
    <cellStyle name="Normal 18 2 2" xfId="63"/>
    <cellStyle name="Normal 18 3" xfId="59"/>
    <cellStyle name="Normal 19" xfId="329"/>
    <cellStyle name="Normal 19 2" xfId="51"/>
    <cellStyle name="Normal 2" xfId="12"/>
    <cellStyle name="Normal 2 2" xfId="13"/>
    <cellStyle name="Normal 2 2 2" xfId="42"/>
    <cellStyle name="Normal 2 2 3" xfId="330"/>
    <cellStyle name="Normal 2 2 3 2" xfId="331"/>
    <cellStyle name="Normal 2 2 3_Papildus darbi UK Bauskas 104A_euro_1" xfId="332"/>
    <cellStyle name="Normal 2 2_2014.04.08.   20.PII - ŪK(BA) - lab." xfId="333"/>
    <cellStyle name="Normal 2 3" xfId="334"/>
    <cellStyle name="Normal 2 4" xfId="14"/>
    <cellStyle name="Normal 2 4 2" xfId="15"/>
    <cellStyle name="Normal 2 5" xfId="335"/>
    <cellStyle name="Normal 2_berbu darzi elektromontaz darbi" xfId="336"/>
    <cellStyle name="Normal 20" xfId="337"/>
    <cellStyle name="Normal 21" xfId="338"/>
    <cellStyle name="Normal 22" xfId="339"/>
    <cellStyle name="Normal 23" xfId="340"/>
    <cellStyle name="Normal 24" xfId="341"/>
    <cellStyle name="Normal 25" xfId="342"/>
    <cellStyle name="Normal 26" xfId="343"/>
    <cellStyle name="Normal 27" xfId="344"/>
    <cellStyle name="Normal 28" xfId="345"/>
    <cellStyle name="Normal 29" xfId="346"/>
    <cellStyle name="Normal 3" xfId="45"/>
    <cellStyle name="Normal 3 2" xfId="53"/>
    <cellStyle name="Normal 3 2 2" xfId="61"/>
    <cellStyle name="Normal 3 2 2 2" xfId="16"/>
    <cellStyle name="Normal 3 3" xfId="347"/>
    <cellStyle name="Normal 3 4" xfId="348"/>
    <cellStyle name="Normal 3 4 2" xfId="349"/>
    <cellStyle name="Normal 3 4_Papildus darbi UK Bauskas 104A_euro_1" xfId="350"/>
    <cellStyle name="Normal 3 5" xfId="351"/>
    <cellStyle name="Normal 3 6" xfId="352"/>
    <cellStyle name="Normal 3 7" xfId="57"/>
    <cellStyle name="Normal 3_Papildus darbi UK Bauskas 104A_euro_1" xfId="353"/>
    <cellStyle name="Normal 30" xfId="354"/>
    <cellStyle name="Normal 31" xfId="355"/>
    <cellStyle name="Normal 32" xfId="356"/>
    <cellStyle name="Normal 33" xfId="357"/>
    <cellStyle name="Normal 34" xfId="358"/>
    <cellStyle name="Normal 34 2" xfId="359"/>
    <cellStyle name="Normal 34_Papildus darbi UK Bauskas 104A_euro_1" xfId="360"/>
    <cellStyle name="Normal 35" xfId="361"/>
    <cellStyle name="Normal 35 2" xfId="362"/>
    <cellStyle name="Normal 35_Papildus darbi UK Bauskas 104A_euro_1" xfId="363"/>
    <cellStyle name="Normal 36" xfId="364"/>
    <cellStyle name="Normal 36 2" xfId="365"/>
    <cellStyle name="Normal 37" xfId="366"/>
    <cellStyle name="Normal 37 2" xfId="367"/>
    <cellStyle name="Normal 37_Papildus darbi UK Bauskas 104A_euro_1" xfId="368"/>
    <cellStyle name="Normal 38" xfId="369"/>
    <cellStyle name="Normal 38 2" xfId="370"/>
    <cellStyle name="Normal 38 2 2" xfId="371"/>
    <cellStyle name="Normal 38 2 3" xfId="372"/>
    <cellStyle name="Normal 38 2_Papildus darbi UK Bauskas 104A_euro_1" xfId="373"/>
    <cellStyle name="Normal 38 3" xfId="374"/>
    <cellStyle name="Normal 38 3 2" xfId="375"/>
    <cellStyle name="Normal 38 3 3" xfId="376"/>
    <cellStyle name="Normal 38 3_Papildus darbi UK Bauskas 104A_euro_1" xfId="377"/>
    <cellStyle name="Normal 38 4" xfId="378"/>
    <cellStyle name="Normal 38 5" xfId="379"/>
    <cellStyle name="Normal 38_Papildus darbi UK Bauskas 104A_euro_1" xfId="380"/>
    <cellStyle name="Normal 39" xfId="381"/>
    <cellStyle name="Normal 39 2" xfId="382"/>
    <cellStyle name="Normal 4" xfId="17"/>
    <cellStyle name="Normal 4 2" xfId="383"/>
    <cellStyle name="Normal 4 2 2" xfId="18"/>
    <cellStyle name="Normal 4_berbu darzi elektromontaz darbi" xfId="384"/>
    <cellStyle name="Normal 5" xfId="19"/>
    <cellStyle name="Normal 5 2" xfId="385"/>
    <cellStyle name="Normal 5_berbu darzi elektromontaz darbi" xfId="386"/>
    <cellStyle name="Normal 6" xfId="20"/>
    <cellStyle name="Normal 6 2" xfId="387"/>
    <cellStyle name="Normal 6 2 2" xfId="388"/>
    <cellStyle name="Normal 6 2 3" xfId="389"/>
    <cellStyle name="Normal 6 2_Papildus darbi UK Bauskas 104A_euro_1" xfId="390"/>
    <cellStyle name="Normal 6 3" xfId="391"/>
    <cellStyle name="Normal 6 3 2" xfId="392"/>
    <cellStyle name="Normal 6 3 3" xfId="393"/>
    <cellStyle name="Normal 6 3_Papildus darbi UK Bauskas 104A_euro_1" xfId="394"/>
    <cellStyle name="Normal 6 4" xfId="395"/>
    <cellStyle name="Normal 6 5" xfId="396"/>
    <cellStyle name="Normal 6_Papildus darbi UK Bauskas 104A_euro_1" xfId="397"/>
    <cellStyle name="Normal 68" xfId="398"/>
    <cellStyle name="Normal 7" xfId="399"/>
    <cellStyle name="Normal 7 2" xfId="400"/>
    <cellStyle name="Normal 70" xfId="401"/>
    <cellStyle name="Normal 72 10" xfId="402"/>
    <cellStyle name="Normal 74 10" xfId="403"/>
    <cellStyle name="Normal 78" xfId="404"/>
    <cellStyle name="Normal 79" xfId="405"/>
    <cellStyle name="Normal 8" xfId="3"/>
    <cellStyle name="Normal 8 2" xfId="406"/>
    <cellStyle name="Normal 9" xfId="21"/>
    <cellStyle name="Normal_Polu_vidusskola_kopeja" xfId="4"/>
    <cellStyle name="Normal_Sheet1" xfId="2"/>
    <cellStyle name="Normal_tamlok_tuksaLBN 2" xfId="46"/>
    <cellStyle name="Nosaukums" xfId="407"/>
    <cellStyle name="Note 2" xfId="408"/>
    <cellStyle name="Note 3" xfId="409"/>
    <cellStyle name="Output 2" xfId="410"/>
    <cellStyle name="Parastais 10" xfId="22"/>
    <cellStyle name="Parastais 2" xfId="23"/>
    <cellStyle name="Parastais 2 2" xfId="24"/>
    <cellStyle name="Parastais 2 2 3" xfId="25"/>
    <cellStyle name="Parastais 2 3" xfId="26"/>
    <cellStyle name="Parastais 2 3 2" xfId="27"/>
    <cellStyle name="Parastais 2 4" xfId="28"/>
    <cellStyle name="Parastais 3" xfId="29"/>
    <cellStyle name="Parastais 3 3" xfId="30"/>
    <cellStyle name="Parastais 3 4" xfId="31"/>
    <cellStyle name="Parastais 4" xfId="32"/>
    <cellStyle name="Parastais 4 2" xfId="33"/>
    <cellStyle name="Parastais 6" xfId="34"/>
    <cellStyle name="Parastais 7" xfId="35"/>
    <cellStyle name="Parastais 8" xfId="36"/>
    <cellStyle name="Parastais_adztame2" xfId="411"/>
    <cellStyle name="Paskaidrojošs teksts" xfId="412"/>
    <cellStyle name="Pārbaudes šūna" xfId="413"/>
    <cellStyle name="Pārbaudes_20_šūna" xfId="414"/>
    <cellStyle name="Pealkiri" xfId="415"/>
    <cellStyle name="Pealkiri 1" xfId="416"/>
    <cellStyle name="Pealkiri 2" xfId="417"/>
    <cellStyle name="Pealkiri 3" xfId="418"/>
    <cellStyle name="Pealkiri 4" xfId="419"/>
    <cellStyle name="Percent 2" xfId="37"/>
    <cellStyle name="Percent 2 2" xfId="38"/>
    <cellStyle name="Percent 2 3" xfId="420"/>
    <cellStyle name="Percent 2_Papildus darbi UK Bauskas 104A_euro_1" xfId="421"/>
    <cellStyle name="Percent 3 3 2 2" xfId="39"/>
    <cellStyle name="Percent 5" xfId="49"/>
    <cellStyle name="Percent 5 2" xfId="54"/>
    <cellStyle name="Percent 5 2 2" xfId="62"/>
    <cellStyle name="Percent 5 3" xfId="58"/>
    <cellStyle name="Piezīme" xfId="422"/>
    <cellStyle name="Piezīme 2" xfId="423"/>
    <cellStyle name="Piezīme_Papildus darbi UK Bauskas 104A_euro_1" xfId="424"/>
    <cellStyle name="Result" xfId="425"/>
    <cellStyle name="Result2" xfId="426"/>
    <cellStyle name="Rõhk1" xfId="427"/>
    <cellStyle name="Rõhk2" xfId="428"/>
    <cellStyle name="Rõhk3" xfId="429"/>
    <cellStyle name="Rõhk4" xfId="430"/>
    <cellStyle name="Rõhk5" xfId="431"/>
    <cellStyle name="Rõhk6" xfId="432"/>
    <cellStyle name="Saistītā šūna" xfId="433"/>
    <cellStyle name="Selgitav tekst" xfId="434"/>
    <cellStyle name="Sisestus" xfId="435"/>
    <cellStyle name="Slikts" xfId="436"/>
    <cellStyle name="Standard_Sonderpreisliste 2002-2" xfId="437"/>
    <cellStyle name="Stils 1" xfId="40"/>
    <cellStyle name="Stils 1 2" xfId="438"/>
    <cellStyle name="Style 1" xfId="1"/>
    <cellStyle name="Style 1 2" xfId="439"/>
    <cellStyle name="Style 1 2 2" xfId="440"/>
    <cellStyle name="Style 1 2 2 2" xfId="441"/>
    <cellStyle name="Style 1 2 3" xfId="442"/>
    <cellStyle name="Style 1 2_tame_jatnieku 66_korigets" xfId="443"/>
    <cellStyle name="Style 1 3" xfId="444"/>
    <cellStyle name="Style 1 4" xfId="44"/>
    <cellStyle name="Style 1 4 2" xfId="445"/>
    <cellStyle name="Style 1 4_tame_jatnieku 66_korigets" xfId="446"/>
    <cellStyle name="Style 1_berbu darzi elektromontaz darbi" xfId="447"/>
    <cellStyle name="Style_20_1" xfId="448"/>
    <cellStyle name="Title 2" xfId="449"/>
    <cellStyle name="Total 2" xfId="450"/>
    <cellStyle name="Väljund" xfId="451"/>
    <cellStyle name="Virsraksts 1" xfId="452"/>
    <cellStyle name="Virsraksts 2" xfId="453"/>
    <cellStyle name="Virsraksts 3" xfId="454"/>
    <cellStyle name="Virsraksts 4" xfId="455"/>
    <cellStyle name="Warning Text 2" xfId="456"/>
    <cellStyle name="Акцент1 2" xfId="457"/>
    <cellStyle name="Акцент2 2" xfId="458"/>
    <cellStyle name="Акцент3 2" xfId="459"/>
    <cellStyle name="Акцент4 2" xfId="460"/>
    <cellStyle name="Акцент5 2" xfId="461"/>
    <cellStyle name="Акцент6 2" xfId="462"/>
    <cellStyle name="Ввод  2" xfId="463"/>
    <cellStyle name="Вывод 2" xfId="464"/>
    <cellStyle name="Вычисление 2" xfId="465"/>
    <cellStyle name="Заголовок 1 2" xfId="466"/>
    <cellStyle name="Заголовок 2 2" xfId="467"/>
    <cellStyle name="Заголовок 3 2" xfId="468"/>
    <cellStyle name="Заголовок 4 2" xfId="469"/>
    <cellStyle name="Итог 2" xfId="470"/>
    <cellStyle name="Контрольная ячейка 2" xfId="471"/>
    <cellStyle name="Название 2" xfId="472"/>
    <cellStyle name="Нейтральный 2" xfId="473"/>
    <cellStyle name="Обычный 10" xfId="474"/>
    <cellStyle name="Обычный 11" xfId="475"/>
    <cellStyle name="Обычный 12" xfId="476"/>
    <cellStyle name="Обычный 13" xfId="477"/>
    <cellStyle name="Обычный 14" xfId="478"/>
    <cellStyle name="Обычный 14 2" xfId="479"/>
    <cellStyle name="Обычный 2" xfId="43"/>
    <cellStyle name="Обычный 2 2" xfId="64"/>
    <cellStyle name="Обычный 2 3" xfId="480"/>
    <cellStyle name="Обычный 2 4" xfId="481"/>
    <cellStyle name="Обычный 2 5" xfId="482"/>
    <cellStyle name="Обычный 2 6" xfId="483"/>
    <cellStyle name="Обычный 2_2014.04.08.   20.PII - ŪK(BA) - lab." xfId="484"/>
    <cellStyle name="Обычный 3" xfId="485"/>
    <cellStyle name="Обычный 3 2" xfId="486"/>
    <cellStyle name="Обычный 3_Papildus darbi UK Bauskas 104A_euro_1" xfId="487"/>
    <cellStyle name="Обычный 4" xfId="488"/>
    <cellStyle name="Обычный 4 2" xfId="489"/>
    <cellStyle name="Обычный 5" xfId="490"/>
    <cellStyle name="Обычный 6" xfId="491"/>
    <cellStyle name="Обычный 7" xfId="492"/>
    <cellStyle name="Обычный 8" xfId="493"/>
    <cellStyle name="Обычный 9" xfId="494"/>
    <cellStyle name="Плохой 2" xfId="495"/>
    <cellStyle name="Пояснение 2" xfId="496"/>
    <cellStyle name="Примечание 2" xfId="497"/>
    <cellStyle name="Процентный 10" xfId="498"/>
    <cellStyle name="Процентный 11" xfId="499"/>
    <cellStyle name="Процентный 2" xfId="500"/>
    <cellStyle name="Процентный 2 2" xfId="501"/>
    <cellStyle name="Процентный 2 3" xfId="502"/>
    <cellStyle name="Процентный 2 4" xfId="503"/>
    <cellStyle name="Процентный 2 5" xfId="504"/>
    <cellStyle name="Процентный 2 6" xfId="505"/>
    <cellStyle name="Процентный 3" xfId="506"/>
    <cellStyle name="Процентный 4" xfId="507"/>
    <cellStyle name="Процентный 5" xfId="508"/>
    <cellStyle name="Процентный 6" xfId="509"/>
    <cellStyle name="Процентный 7" xfId="510"/>
    <cellStyle name="Процентный 8" xfId="511"/>
    <cellStyle name="Процентный 9" xfId="512"/>
    <cellStyle name="Связанная ячейка 2" xfId="513"/>
    <cellStyle name="Стиль 1" xfId="514"/>
    <cellStyle name="Стиль 1 2" xfId="515"/>
    <cellStyle name="Стиль 1_berbu darzi elektromontaz darbi" xfId="516"/>
    <cellStyle name="Текст предупреждения 2" xfId="517"/>
    <cellStyle name="Финансовый 2" xfId="518"/>
    <cellStyle name="Хороший 2" xfId="519"/>
  </cellStyles>
  <dxfs count="0"/>
  <tableStyles count="0" defaultTableStyle="TableStyleMedium2" defaultPivotStyle="PivotStyleLight16"/>
  <colors>
    <mruColors>
      <color rgb="FFC80A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4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5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6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7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8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9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0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1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1733</xdr:row>
      <xdr:rowOff>0</xdr:rowOff>
    </xdr:from>
    <xdr:to>
      <xdr:col>4</xdr:col>
      <xdr:colOff>495300</xdr:colOff>
      <xdr:row>1733</xdr:row>
      <xdr:rowOff>90207</xdr:rowOff>
    </xdr:to>
    <xdr:sp macro="" textlink="">
      <xdr:nvSpPr>
        <xdr:cNvPr id="14" name="TextBox 2"/>
        <xdr:cNvSpPr txBox="1">
          <a:spLocks noChangeArrowheads="1"/>
        </xdr:cNvSpPr>
      </xdr:nvSpPr>
      <xdr:spPr bwMode="auto">
        <a:xfrm>
          <a:off x="5543550" y="357416100"/>
          <a:ext cx="180975" cy="9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15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16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17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18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19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0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1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6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7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8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9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0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1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6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7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135846</xdr:rowOff>
    </xdr:to>
    <xdr:sp macro="" textlink="">
      <xdr:nvSpPr>
        <xdr:cNvPr id="38" name="TextBox 2"/>
        <xdr:cNvSpPr txBox="1">
          <a:spLocks noChangeArrowheads="1"/>
        </xdr:cNvSpPr>
      </xdr:nvSpPr>
      <xdr:spPr bwMode="auto">
        <a:xfrm>
          <a:off x="5619750" y="357416100"/>
          <a:ext cx="180975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135846</xdr:rowOff>
    </xdr:to>
    <xdr:sp macro="" textlink="">
      <xdr:nvSpPr>
        <xdr:cNvPr id="39" name="TextBox 2"/>
        <xdr:cNvSpPr txBox="1">
          <a:spLocks noChangeArrowheads="1"/>
        </xdr:cNvSpPr>
      </xdr:nvSpPr>
      <xdr:spPr bwMode="auto">
        <a:xfrm>
          <a:off x="5619750" y="357416100"/>
          <a:ext cx="180975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135846</xdr:rowOff>
    </xdr:to>
    <xdr:sp macro="" textlink="">
      <xdr:nvSpPr>
        <xdr:cNvPr id="40" name="TextBox 2"/>
        <xdr:cNvSpPr txBox="1">
          <a:spLocks noChangeArrowheads="1"/>
        </xdr:cNvSpPr>
      </xdr:nvSpPr>
      <xdr:spPr bwMode="auto">
        <a:xfrm>
          <a:off x="5619750" y="357416100"/>
          <a:ext cx="180975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135846</xdr:rowOff>
    </xdr:to>
    <xdr:sp macro="" textlink="">
      <xdr:nvSpPr>
        <xdr:cNvPr id="41" name="TextBox 2"/>
        <xdr:cNvSpPr txBox="1">
          <a:spLocks noChangeArrowheads="1"/>
        </xdr:cNvSpPr>
      </xdr:nvSpPr>
      <xdr:spPr bwMode="auto">
        <a:xfrm>
          <a:off x="5619750" y="357416100"/>
          <a:ext cx="180975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135846</xdr:rowOff>
    </xdr:to>
    <xdr:sp macro="" textlink="">
      <xdr:nvSpPr>
        <xdr:cNvPr id="42" name="TextBox 2"/>
        <xdr:cNvSpPr txBox="1">
          <a:spLocks noChangeArrowheads="1"/>
        </xdr:cNvSpPr>
      </xdr:nvSpPr>
      <xdr:spPr bwMode="auto">
        <a:xfrm>
          <a:off x="5619750" y="357416100"/>
          <a:ext cx="180975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135846</xdr:rowOff>
    </xdr:to>
    <xdr:sp macro="" textlink="">
      <xdr:nvSpPr>
        <xdr:cNvPr id="43" name="TextBox 2"/>
        <xdr:cNvSpPr txBox="1">
          <a:spLocks noChangeArrowheads="1"/>
        </xdr:cNvSpPr>
      </xdr:nvSpPr>
      <xdr:spPr bwMode="auto">
        <a:xfrm>
          <a:off x="5619750" y="357416100"/>
          <a:ext cx="180975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107271</xdr:rowOff>
    </xdr:to>
    <xdr:sp macro="" textlink="">
      <xdr:nvSpPr>
        <xdr:cNvPr id="44" name="TextBox 2"/>
        <xdr:cNvSpPr txBox="1">
          <a:spLocks noChangeArrowheads="1"/>
        </xdr:cNvSpPr>
      </xdr:nvSpPr>
      <xdr:spPr bwMode="auto">
        <a:xfrm>
          <a:off x="5619750" y="357416100"/>
          <a:ext cx="180975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107271</xdr:rowOff>
    </xdr:to>
    <xdr:sp macro="" textlink="">
      <xdr:nvSpPr>
        <xdr:cNvPr id="45" name="TextBox 2"/>
        <xdr:cNvSpPr txBox="1">
          <a:spLocks noChangeArrowheads="1"/>
        </xdr:cNvSpPr>
      </xdr:nvSpPr>
      <xdr:spPr bwMode="auto">
        <a:xfrm>
          <a:off x="5619750" y="357416100"/>
          <a:ext cx="180975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107271</xdr:rowOff>
    </xdr:to>
    <xdr:sp macro="" textlink="">
      <xdr:nvSpPr>
        <xdr:cNvPr id="46" name="TextBox 2"/>
        <xdr:cNvSpPr txBox="1">
          <a:spLocks noChangeArrowheads="1"/>
        </xdr:cNvSpPr>
      </xdr:nvSpPr>
      <xdr:spPr bwMode="auto">
        <a:xfrm>
          <a:off x="5619750" y="357416100"/>
          <a:ext cx="180975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107271</xdr:rowOff>
    </xdr:to>
    <xdr:sp macro="" textlink="">
      <xdr:nvSpPr>
        <xdr:cNvPr id="47" name="TextBox 2"/>
        <xdr:cNvSpPr txBox="1">
          <a:spLocks noChangeArrowheads="1"/>
        </xdr:cNvSpPr>
      </xdr:nvSpPr>
      <xdr:spPr bwMode="auto">
        <a:xfrm>
          <a:off x="5619750" y="357416100"/>
          <a:ext cx="180975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107271</xdr:rowOff>
    </xdr:to>
    <xdr:sp macro="" textlink="">
      <xdr:nvSpPr>
        <xdr:cNvPr id="48" name="TextBox 2"/>
        <xdr:cNvSpPr txBox="1">
          <a:spLocks noChangeArrowheads="1"/>
        </xdr:cNvSpPr>
      </xdr:nvSpPr>
      <xdr:spPr bwMode="auto">
        <a:xfrm>
          <a:off x="5619750" y="357416100"/>
          <a:ext cx="180975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107271</xdr:rowOff>
    </xdr:to>
    <xdr:sp macro="" textlink="">
      <xdr:nvSpPr>
        <xdr:cNvPr id="49" name="TextBox 2"/>
        <xdr:cNvSpPr txBox="1">
          <a:spLocks noChangeArrowheads="1"/>
        </xdr:cNvSpPr>
      </xdr:nvSpPr>
      <xdr:spPr bwMode="auto">
        <a:xfrm>
          <a:off x="5619750" y="357416100"/>
          <a:ext cx="180975" cy="29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50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51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52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53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54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55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56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57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58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59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60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61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62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63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64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65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66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67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68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69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70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71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7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7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74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75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76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77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78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79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80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81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8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8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8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8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86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87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88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89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90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91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9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9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9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9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96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97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186019</xdr:rowOff>
    </xdr:to>
    <xdr:sp macro="" textlink="">
      <xdr:nvSpPr>
        <xdr:cNvPr id="98" name="TextBox 2"/>
        <xdr:cNvSpPr txBox="1">
          <a:spLocks noChangeArrowheads="1"/>
        </xdr:cNvSpPr>
      </xdr:nvSpPr>
      <xdr:spPr bwMode="auto">
        <a:xfrm>
          <a:off x="5619750" y="357416100"/>
          <a:ext cx="180975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186019</xdr:rowOff>
    </xdr:to>
    <xdr:sp macro="" textlink="">
      <xdr:nvSpPr>
        <xdr:cNvPr id="99" name="TextBox 2"/>
        <xdr:cNvSpPr txBox="1">
          <a:spLocks noChangeArrowheads="1"/>
        </xdr:cNvSpPr>
      </xdr:nvSpPr>
      <xdr:spPr bwMode="auto">
        <a:xfrm>
          <a:off x="5619750" y="357416100"/>
          <a:ext cx="180975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186019</xdr:rowOff>
    </xdr:to>
    <xdr:sp macro="" textlink="">
      <xdr:nvSpPr>
        <xdr:cNvPr id="100" name="TextBox 2"/>
        <xdr:cNvSpPr txBox="1">
          <a:spLocks noChangeArrowheads="1"/>
        </xdr:cNvSpPr>
      </xdr:nvSpPr>
      <xdr:spPr bwMode="auto">
        <a:xfrm>
          <a:off x="5619750" y="357416100"/>
          <a:ext cx="180975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186019</xdr:rowOff>
    </xdr:to>
    <xdr:sp macro="" textlink="">
      <xdr:nvSpPr>
        <xdr:cNvPr id="101" name="TextBox 2"/>
        <xdr:cNvSpPr txBox="1">
          <a:spLocks noChangeArrowheads="1"/>
        </xdr:cNvSpPr>
      </xdr:nvSpPr>
      <xdr:spPr bwMode="auto">
        <a:xfrm>
          <a:off x="5619750" y="357416100"/>
          <a:ext cx="180975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186019</xdr:rowOff>
    </xdr:to>
    <xdr:sp macro="" textlink="">
      <xdr:nvSpPr>
        <xdr:cNvPr id="102" name="TextBox 2"/>
        <xdr:cNvSpPr txBox="1">
          <a:spLocks noChangeArrowheads="1"/>
        </xdr:cNvSpPr>
      </xdr:nvSpPr>
      <xdr:spPr bwMode="auto">
        <a:xfrm>
          <a:off x="5619750" y="357416100"/>
          <a:ext cx="180975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186019</xdr:rowOff>
    </xdr:to>
    <xdr:sp macro="" textlink="">
      <xdr:nvSpPr>
        <xdr:cNvPr id="103" name="TextBox 2"/>
        <xdr:cNvSpPr txBox="1">
          <a:spLocks noChangeArrowheads="1"/>
        </xdr:cNvSpPr>
      </xdr:nvSpPr>
      <xdr:spPr bwMode="auto">
        <a:xfrm>
          <a:off x="5619750" y="357416100"/>
          <a:ext cx="180975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186019</xdr:rowOff>
    </xdr:to>
    <xdr:sp macro="" textlink="">
      <xdr:nvSpPr>
        <xdr:cNvPr id="104" name="TextBox 2"/>
        <xdr:cNvSpPr txBox="1">
          <a:spLocks noChangeArrowheads="1"/>
        </xdr:cNvSpPr>
      </xdr:nvSpPr>
      <xdr:spPr bwMode="auto">
        <a:xfrm>
          <a:off x="5619750" y="357416100"/>
          <a:ext cx="180975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186019</xdr:rowOff>
    </xdr:to>
    <xdr:sp macro="" textlink="">
      <xdr:nvSpPr>
        <xdr:cNvPr id="105" name="TextBox 2"/>
        <xdr:cNvSpPr txBox="1">
          <a:spLocks noChangeArrowheads="1"/>
        </xdr:cNvSpPr>
      </xdr:nvSpPr>
      <xdr:spPr bwMode="auto">
        <a:xfrm>
          <a:off x="5619750" y="357416100"/>
          <a:ext cx="180975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186019</xdr:rowOff>
    </xdr:to>
    <xdr:sp macro="" textlink="">
      <xdr:nvSpPr>
        <xdr:cNvPr id="106" name="TextBox 2"/>
        <xdr:cNvSpPr txBox="1">
          <a:spLocks noChangeArrowheads="1"/>
        </xdr:cNvSpPr>
      </xdr:nvSpPr>
      <xdr:spPr bwMode="auto">
        <a:xfrm>
          <a:off x="5619750" y="357416100"/>
          <a:ext cx="180975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186019</xdr:rowOff>
    </xdr:to>
    <xdr:sp macro="" textlink="">
      <xdr:nvSpPr>
        <xdr:cNvPr id="107" name="TextBox 2"/>
        <xdr:cNvSpPr txBox="1">
          <a:spLocks noChangeArrowheads="1"/>
        </xdr:cNvSpPr>
      </xdr:nvSpPr>
      <xdr:spPr bwMode="auto">
        <a:xfrm>
          <a:off x="5619750" y="357416100"/>
          <a:ext cx="180975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186019</xdr:rowOff>
    </xdr:to>
    <xdr:sp macro="" textlink="">
      <xdr:nvSpPr>
        <xdr:cNvPr id="108" name="TextBox 2"/>
        <xdr:cNvSpPr txBox="1">
          <a:spLocks noChangeArrowheads="1"/>
        </xdr:cNvSpPr>
      </xdr:nvSpPr>
      <xdr:spPr bwMode="auto">
        <a:xfrm>
          <a:off x="5619750" y="357416100"/>
          <a:ext cx="180975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186019</xdr:rowOff>
    </xdr:to>
    <xdr:sp macro="" textlink="">
      <xdr:nvSpPr>
        <xdr:cNvPr id="109" name="TextBox 2"/>
        <xdr:cNvSpPr txBox="1">
          <a:spLocks noChangeArrowheads="1"/>
        </xdr:cNvSpPr>
      </xdr:nvSpPr>
      <xdr:spPr bwMode="auto">
        <a:xfrm>
          <a:off x="5619750" y="357416100"/>
          <a:ext cx="180975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10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11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12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13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14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15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16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17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18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19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20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21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97748</xdr:rowOff>
    </xdr:to>
    <xdr:sp macro="" textlink="">
      <xdr:nvSpPr>
        <xdr:cNvPr id="122" name="TextBox 2"/>
        <xdr:cNvSpPr txBox="1">
          <a:spLocks noChangeArrowheads="1"/>
        </xdr:cNvSpPr>
      </xdr:nvSpPr>
      <xdr:spPr bwMode="auto">
        <a:xfrm>
          <a:off x="5619750" y="357416100"/>
          <a:ext cx="180975" cy="28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97748</xdr:rowOff>
    </xdr:to>
    <xdr:sp macro="" textlink="">
      <xdr:nvSpPr>
        <xdr:cNvPr id="123" name="TextBox 2"/>
        <xdr:cNvSpPr txBox="1">
          <a:spLocks noChangeArrowheads="1"/>
        </xdr:cNvSpPr>
      </xdr:nvSpPr>
      <xdr:spPr bwMode="auto">
        <a:xfrm>
          <a:off x="5619750" y="357416100"/>
          <a:ext cx="180975" cy="28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97748</xdr:rowOff>
    </xdr:to>
    <xdr:sp macro="" textlink="">
      <xdr:nvSpPr>
        <xdr:cNvPr id="124" name="TextBox 2"/>
        <xdr:cNvSpPr txBox="1">
          <a:spLocks noChangeArrowheads="1"/>
        </xdr:cNvSpPr>
      </xdr:nvSpPr>
      <xdr:spPr bwMode="auto">
        <a:xfrm>
          <a:off x="5619750" y="357416100"/>
          <a:ext cx="180975" cy="28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97748</xdr:rowOff>
    </xdr:to>
    <xdr:sp macro="" textlink="">
      <xdr:nvSpPr>
        <xdr:cNvPr id="125" name="TextBox 2"/>
        <xdr:cNvSpPr txBox="1">
          <a:spLocks noChangeArrowheads="1"/>
        </xdr:cNvSpPr>
      </xdr:nvSpPr>
      <xdr:spPr bwMode="auto">
        <a:xfrm>
          <a:off x="5619750" y="357416100"/>
          <a:ext cx="180975" cy="28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97748</xdr:rowOff>
    </xdr:to>
    <xdr:sp macro="" textlink="">
      <xdr:nvSpPr>
        <xdr:cNvPr id="126" name="TextBox 2"/>
        <xdr:cNvSpPr txBox="1">
          <a:spLocks noChangeArrowheads="1"/>
        </xdr:cNvSpPr>
      </xdr:nvSpPr>
      <xdr:spPr bwMode="auto">
        <a:xfrm>
          <a:off x="5619750" y="357416100"/>
          <a:ext cx="180975" cy="28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97748</xdr:rowOff>
    </xdr:to>
    <xdr:sp macro="" textlink="">
      <xdr:nvSpPr>
        <xdr:cNvPr id="127" name="TextBox 2"/>
        <xdr:cNvSpPr txBox="1">
          <a:spLocks noChangeArrowheads="1"/>
        </xdr:cNvSpPr>
      </xdr:nvSpPr>
      <xdr:spPr bwMode="auto">
        <a:xfrm>
          <a:off x="5619750" y="357416100"/>
          <a:ext cx="180975" cy="28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69173</xdr:rowOff>
    </xdr:to>
    <xdr:sp macro="" textlink="">
      <xdr:nvSpPr>
        <xdr:cNvPr id="128" name="TextBox 2"/>
        <xdr:cNvSpPr txBox="1">
          <a:spLocks noChangeArrowheads="1"/>
        </xdr:cNvSpPr>
      </xdr:nvSpPr>
      <xdr:spPr bwMode="auto">
        <a:xfrm>
          <a:off x="5619750" y="357416100"/>
          <a:ext cx="180975" cy="25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69173</xdr:rowOff>
    </xdr:to>
    <xdr:sp macro="" textlink="">
      <xdr:nvSpPr>
        <xdr:cNvPr id="129" name="TextBox 2"/>
        <xdr:cNvSpPr txBox="1">
          <a:spLocks noChangeArrowheads="1"/>
        </xdr:cNvSpPr>
      </xdr:nvSpPr>
      <xdr:spPr bwMode="auto">
        <a:xfrm>
          <a:off x="5619750" y="357416100"/>
          <a:ext cx="180975" cy="25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69173</xdr:rowOff>
    </xdr:to>
    <xdr:sp macro="" textlink="">
      <xdr:nvSpPr>
        <xdr:cNvPr id="130" name="TextBox 2"/>
        <xdr:cNvSpPr txBox="1">
          <a:spLocks noChangeArrowheads="1"/>
        </xdr:cNvSpPr>
      </xdr:nvSpPr>
      <xdr:spPr bwMode="auto">
        <a:xfrm>
          <a:off x="5619750" y="357416100"/>
          <a:ext cx="180975" cy="25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69173</xdr:rowOff>
    </xdr:to>
    <xdr:sp macro="" textlink="">
      <xdr:nvSpPr>
        <xdr:cNvPr id="131" name="TextBox 2"/>
        <xdr:cNvSpPr txBox="1">
          <a:spLocks noChangeArrowheads="1"/>
        </xdr:cNvSpPr>
      </xdr:nvSpPr>
      <xdr:spPr bwMode="auto">
        <a:xfrm>
          <a:off x="5619750" y="357416100"/>
          <a:ext cx="180975" cy="25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69173</xdr:rowOff>
    </xdr:to>
    <xdr:sp macro="" textlink="">
      <xdr:nvSpPr>
        <xdr:cNvPr id="132" name="TextBox 2"/>
        <xdr:cNvSpPr txBox="1">
          <a:spLocks noChangeArrowheads="1"/>
        </xdr:cNvSpPr>
      </xdr:nvSpPr>
      <xdr:spPr bwMode="auto">
        <a:xfrm>
          <a:off x="5619750" y="357416100"/>
          <a:ext cx="180975" cy="25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69173</xdr:rowOff>
    </xdr:to>
    <xdr:sp macro="" textlink="">
      <xdr:nvSpPr>
        <xdr:cNvPr id="133" name="TextBox 2"/>
        <xdr:cNvSpPr txBox="1">
          <a:spLocks noChangeArrowheads="1"/>
        </xdr:cNvSpPr>
      </xdr:nvSpPr>
      <xdr:spPr bwMode="auto">
        <a:xfrm>
          <a:off x="5619750" y="357416100"/>
          <a:ext cx="180975" cy="25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34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35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36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37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38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39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40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41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4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4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4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4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46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47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48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49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50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51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5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5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5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5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56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57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158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159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160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161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162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163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6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6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66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67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68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69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70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71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72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73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74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75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76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77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78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79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80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181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126324</xdr:rowOff>
    </xdr:to>
    <xdr:sp macro="" textlink="">
      <xdr:nvSpPr>
        <xdr:cNvPr id="182" name="TextBox 2"/>
        <xdr:cNvSpPr txBox="1">
          <a:spLocks noChangeArrowheads="1"/>
        </xdr:cNvSpPr>
      </xdr:nvSpPr>
      <xdr:spPr bwMode="auto">
        <a:xfrm>
          <a:off x="5619750" y="357416100"/>
          <a:ext cx="180975" cy="316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126324</xdr:rowOff>
    </xdr:to>
    <xdr:sp macro="" textlink="">
      <xdr:nvSpPr>
        <xdr:cNvPr id="183" name="TextBox 2"/>
        <xdr:cNvSpPr txBox="1">
          <a:spLocks noChangeArrowheads="1"/>
        </xdr:cNvSpPr>
      </xdr:nvSpPr>
      <xdr:spPr bwMode="auto">
        <a:xfrm>
          <a:off x="5619750" y="357416100"/>
          <a:ext cx="180975" cy="316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126324</xdr:rowOff>
    </xdr:to>
    <xdr:sp macro="" textlink="">
      <xdr:nvSpPr>
        <xdr:cNvPr id="184" name="TextBox 2"/>
        <xdr:cNvSpPr txBox="1">
          <a:spLocks noChangeArrowheads="1"/>
        </xdr:cNvSpPr>
      </xdr:nvSpPr>
      <xdr:spPr bwMode="auto">
        <a:xfrm>
          <a:off x="5619750" y="357416100"/>
          <a:ext cx="180975" cy="316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126324</xdr:rowOff>
    </xdr:to>
    <xdr:sp macro="" textlink="">
      <xdr:nvSpPr>
        <xdr:cNvPr id="185" name="TextBox 2"/>
        <xdr:cNvSpPr txBox="1">
          <a:spLocks noChangeArrowheads="1"/>
        </xdr:cNvSpPr>
      </xdr:nvSpPr>
      <xdr:spPr bwMode="auto">
        <a:xfrm>
          <a:off x="5619750" y="357416100"/>
          <a:ext cx="180975" cy="316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126324</xdr:rowOff>
    </xdr:to>
    <xdr:sp macro="" textlink="">
      <xdr:nvSpPr>
        <xdr:cNvPr id="186" name="TextBox 2"/>
        <xdr:cNvSpPr txBox="1">
          <a:spLocks noChangeArrowheads="1"/>
        </xdr:cNvSpPr>
      </xdr:nvSpPr>
      <xdr:spPr bwMode="auto">
        <a:xfrm>
          <a:off x="5619750" y="357416100"/>
          <a:ext cx="180975" cy="316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126324</xdr:rowOff>
    </xdr:to>
    <xdr:sp macro="" textlink="">
      <xdr:nvSpPr>
        <xdr:cNvPr id="187" name="TextBox 2"/>
        <xdr:cNvSpPr txBox="1">
          <a:spLocks noChangeArrowheads="1"/>
        </xdr:cNvSpPr>
      </xdr:nvSpPr>
      <xdr:spPr bwMode="auto">
        <a:xfrm>
          <a:off x="5619750" y="357416100"/>
          <a:ext cx="180975" cy="316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97749</xdr:rowOff>
    </xdr:to>
    <xdr:sp macro="" textlink="">
      <xdr:nvSpPr>
        <xdr:cNvPr id="188" name="TextBox 2"/>
        <xdr:cNvSpPr txBox="1">
          <a:spLocks noChangeArrowheads="1"/>
        </xdr:cNvSpPr>
      </xdr:nvSpPr>
      <xdr:spPr bwMode="auto">
        <a:xfrm>
          <a:off x="5619750" y="357416100"/>
          <a:ext cx="180975" cy="28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97749</xdr:rowOff>
    </xdr:to>
    <xdr:sp macro="" textlink="">
      <xdr:nvSpPr>
        <xdr:cNvPr id="189" name="TextBox 2"/>
        <xdr:cNvSpPr txBox="1">
          <a:spLocks noChangeArrowheads="1"/>
        </xdr:cNvSpPr>
      </xdr:nvSpPr>
      <xdr:spPr bwMode="auto">
        <a:xfrm>
          <a:off x="5619750" y="357416100"/>
          <a:ext cx="180975" cy="28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97749</xdr:rowOff>
    </xdr:to>
    <xdr:sp macro="" textlink="">
      <xdr:nvSpPr>
        <xdr:cNvPr id="190" name="TextBox 2"/>
        <xdr:cNvSpPr txBox="1">
          <a:spLocks noChangeArrowheads="1"/>
        </xdr:cNvSpPr>
      </xdr:nvSpPr>
      <xdr:spPr bwMode="auto">
        <a:xfrm>
          <a:off x="5619750" y="357416100"/>
          <a:ext cx="180975" cy="28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97749</xdr:rowOff>
    </xdr:to>
    <xdr:sp macro="" textlink="">
      <xdr:nvSpPr>
        <xdr:cNvPr id="191" name="TextBox 2"/>
        <xdr:cNvSpPr txBox="1">
          <a:spLocks noChangeArrowheads="1"/>
        </xdr:cNvSpPr>
      </xdr:nvSpPr>
      <xdr:spPr bwMode="auto">
        <a:xfrm>
          <a:off x="5619750" y="357416100"/>
          <a:ext cx="180975" cy="28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97749</xdr:rowOff>
    </xdr:to>
    <xdr:sp macro="" textlink="">
      <xdr:nvSpPr>
        <xdr:cNvPr id="192" name="TextBox 2"/>
        <xdr:cNvSpPr txBox="1">
          <a:spLocks noChangeArrowheads="1"/>
        </xdr:cNvSpPr>
      </xdr:nvSpPr>
      <xdr:spPr bwMode="auto">
        <a:xfrm>
          <a:off x="5619750" y="357416100"/>
          <a:ext cx="180975" cy="28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97749</xdr:rowOff>
    </xdr:to>
    <xdr:sp macro="" textlink="">
      <xdr:nvSpPr>
        <xdr:cNvPr id="193" name="TextBox 2"/>
        <xdr:cNvSpPr txBox="1">
          <a:spLocks noChangeArrowheads="1"/>
        </xdr:cNvSpPr>
      </xdr:nvSpPr>
      <xdr:spPr bwMode="auto">
        <a:xfrm>
          <a:off x="5619750" y="357416100"/>
          <a:ext cx="180975" cy="28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94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95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96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97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98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199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00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01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0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0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0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0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206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207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208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209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210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211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1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1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1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1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16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17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18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19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20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21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22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23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2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2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26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27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28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29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97748</xdr:rowOff>
    </xdr:to>
    <xdr:sp macro="" textlink="">
      <xdr:nvSpPr>
        <xdr:cNvPr id="230" name="TextBox 2"/>
        <xdr:cNvSpPr txBox="1">
          <a:spLocks noChangeArrowheads="1"/>
        </xdr:cNvSpPr>
      </xdr:nvSpPr>
      <xdr:spPr bwMode="auto">
        <a:xfrm>
          <a:off x="5619750" y="357416100"/>
          <a:ext cx="180975" cy="28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97748</xdr:rowOff>
    </xdr:to>
    <xdr:sp macro="" textlink="">
      <xdr:nvSpPr>
        <xdr:cNvPr id="231" name="TextBox 2"/>
        <xdr:cNvSpPr txBox="1">
          <a:spLocks noChangeArrowheads="1"/>
        </xdr:cNvSpPr>
      </xdr:nvSpPr>
      <xdr:spPr bwMode="auto">
        <a:xfrm>
          <a:off x="5619750" y="357416100"/>
          <a:ext cx="180975" cy="28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97748</xdr:rowOff>
    </xdr:to>
    <xdr:sp macro="" textlink="">
      <xdr:nvSpPr>
        <xdr:cNvPr id="232" name="TextBox 2"/>
        <xdr:cNvSpPr txBox="1">
          <a:spLocks noChangeArrowheads="1"/>
        </xdr:cNvSpPr>
      </xdr:nvSpPr>
      <xdr:spPr bwMode="auto">
        <a:xfrm>
          <a:off x="5619750" y="357416100"/>
          <a:ext cx="180975" cy="28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97748</xdr:rowOff>
    </xdr:to>
    <xdr:sp macro="" textlink="">
      <xdr:nvSpPr>
        <xdr:cNvPr id="233" name="TextBox 2"/>
        <xdr:cNvSpPr txBox="1">
          <a:spLocks noChangeArrowheads="1"/>
        </xdr:cNvSpPr>
      </xdr:nvSpPr>
      <xdr:spPr bwMode="auto">
        <a:xfrm>
          <a:off x="5619750" y="357416100"/>
          <a:ext cx="180975" cy="28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97748</xdr:rowOff>
    </xdr:to>
    <xdr:sp macro="" textlink="">
      <xdr:nvSpPr>
        <xdr:cNvPr id="234" name="TextBox 2"/>
        <xdr:cNvSpPr txBox="1">
          <a:spLocks noChangeArrowheads="1"/>
        </xdr:cNvSpPr>
      </xdr:nvSpPr>
      <xdr:spPr bwMode="auto">
        <a:xfrm>
          <a:off x="5619750" y="357416100"/>
          <a:ext cx="180975" cy="28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97748</xdr:rowOff>
    </xdr:to>
    <xdr:sp macro="" textlink="">
      <xdr:nvSpPr>
        <xdr:cNvPr id="235" name="TextBox 2"/>
        <xdr:cNvSpPr txBox="1">
          <a:spLocks noChangeArrowheads="1"/>
        </xdr:cNvSpPr>
      </xdr:nvSpPr>
      <xdr:spPr bwMode="auto">
        <a:xfrm>
          <a:off x="5619750" y="357416100"/>
          <a:ext cx="180975" cy="28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69173</xdr:rowOff>
    </xdr:to>
    <xdr:sp macro="" textlink="">
      <xdr:nvSpPr>
        <xdr:cNvPr id="236" name="TextBox 2"/>
        <xdr:cNvSpPr txBox="1">
          <a:spLocks noChangeArrowheads="1"/>
        </xdr:cNvSpPr>
      </xdr:nvSpPr>
      <xdr:spPr bwMode="auto">
        <a:xfrm>
          <a:off x="5619750" y="357416100"/>
          <a:ext cx="180975" cy="25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69173</xdr:rowOff>
    </xdr:to>
    <xdr:sp macro="" textlink="">
      <xdr:nvSpPr>
        <xdr:cNvPr id="237" name="TextBox 2"/>
        <xdr:cNvSpPr txBox="1">
          <a:spLocks noChangeArrowheads="1"/>
        </xdr:cNvSpPr>
      </xdr:nvSpPr>
      <xdr:spPr bwMode="auto">
        <a:xfrm>
          <a:off x="5619750" y="357416100"/>
          <a:ext cx="180975" cy="25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69173</xdr:rowOff>
    </xdr:to>
    <xdr:sp macro="" textlink="">
      <xdr:nvSpPr>
        <xdr:cNvPr id="238" name="TextBox 2"/>
        <xdr:cNvSpPr txBox="1">
          <a:spLocks noChangeArrowheads="1"/>
        </xdr:cNvSpPr>
      </xdr:nvSpPr>
      <xdr:spPr bwMode="auto">
        <a:xfrm>
          <a:off x="5619750" y="357416100"/>
          <a:ext cx="180975" cy="25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69173</xdr:rowOff>
    </xdr:to>
    <xdr:sp macro="" textlink="">
      <xdr:nvSpPr>
        <xdr:cNvPr id="239" name="TextBox 2"/>
        <xdr:cNvSpPr txBox="1">
          <a:spLocks noChangeArrowheads="1"/>
        </xdr:cNvSpPr>
      </xdr:nvSpPr>
      <xdr:spPr bwMode="auto">
        <a:xfrm>
          <a:off x="5619750" y="357416100"/>
          <a:ext cx="180975" cy="25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69173</xdr:rowOff>
    </xdr:to>
    <xdr:sp macro="" textlink="">
      <xdr:nvSpPr>
        <xdr:cNvPr id="240" name="TextBox 2"/>
        <xdr:cNvSpPr txBox="1">
          <a:spLocks noChangeArrowheads="1"/>
        </xdr:cNvSpPr>
      </xdr:nvSpPr>
      <xdr:spPr bwMode="auto">
        <a:xfrm>
          <a:off x="5619750" y="357416100"/>
          <a:ext cx="180975" cy="25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69173</xdr:rowOff>
    </xdr:to>
    <xdr:sp macro="" textlink="">
      <xdr:nvSpPr>
        <xdr:cNvPr id="241" name="TextBox 2"/>
        <xdr:cNvSpPr txBox="1">
          <a:spLocks noChangeArrowheads="1"/>
        </xdr:cNvSpPr>
      </xdr:nvSpPr>
      <xdr:spPr bwMode="auto">
        <a:xfrm>
          <a:off x="5619750" y="357416100"/>
          <a:ext cx="180975" cy="25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42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43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44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45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46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47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48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49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50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51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5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5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54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55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56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57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58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59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60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61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6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6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6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6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266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267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268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269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270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95250</xdr:rowOff>
    </xdr:to>
    <xdr:sp macro="" textlink="">
      <xdr:nvSpPr>
        <xdr:cNvPr id="271" name="TextBox 2"/>
        <xdr:cNvSpPr txBox="1">
          <a:spLocks noChangeArrowheads="1"/>
        </xdr:cNvSpPr>
      </xdr:nvSpPr>
      <xdr:spPr bwMode="auto">
        <a:xfrm>
          <a:off x="5619750" y="357416100"/>
          <a:ext cx="1809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7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7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7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7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76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77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78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79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80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81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82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283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8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8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86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87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88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289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126324</xdr:rowOff>
    </xdr:to>
    <xdr:sp macro="" textlink="">
      <xdr:nvSpPr>
        <xdr:cNvPr id="290" name="TextBox 2"/>
        <xdr:cNvSpPr txBox="1">
          <a:spLocks noChangeArrowheads="1"/>
        </xdr:cNvSpPr>
      </xdr:nvSpPr>
      <xdr:spPr bwMode="auto">
        <a:xfrm>
          <a:off x="5619750" y="357416100"/>
          <a:ext cx="180975" cy="316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126324</xdr:rowOff>
    </xdr:to>
    <xdr:sp macro="" textlink="">
      <xdr:nvSpPr>
        <xdr:cNvPr id="291" name="TextBox 2"/>
        <xdr:cNvSpPr txBox="1">
          <a:spLocks noChangeArrowheads="1"/>
        </xdr:cNvSpPr>
      </xdr:nvSpPr>
      <xdr:spPr bwMode="auto">
        <a:xfrm>
          <a:off x="5619750" y="357416100"/>
          <a:ext cx="180975" cy="316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126324</xdr:rowOff>
    </xdr:to>
    <xdr:sp macro="" textlink="">
      <xdr:nvSpPr>
        <xdr:cNvPr id="292" name="TextBox 2"/>
        <xdr:cNvSpPr txBox="1">
          <a:spLocks noChangeArrowheads="1"/>
        </xdr:cNvSpPr>
      </xdr:nvSpPr>
      <xdr:spPr bwMode="auto">
        <a:xfrm>
          <a:off x="5619750" y="357416100"/>
          <a:ext cx="180975" cy="316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126324</xdr:rowOff>
    </xdr:to>
    <xdr:sp macro="" textlink="">
      <xdr:nvSpPr>
        <xdr:cNvPr id="293" name="TextBox 2"/>
        <xdr:cNvSpPr txBox="1">
          <a:spLocks noChangeArrowheads="1"/>
        </xdr:cNvSpPr>
      </xdr:nvSpPr>
      <xdr:spPr bwMode="auto">
        <a:xfrm>
          <a:off x="5619750" y="357416100"/>
          <a:ext cx="180975" cy="316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126324</xdr:rowOff>
    </xdr:to>
    <xdr:sp macro="" textlink="">
      <xdr:nvSpPr>
        <xdr:cNvPr id="294" name="TextBox 2"/>
        <xdr:cNvSpPr txBox="1">
          <a:spLocks noChangeArrowheads="1"/>
        </xdr:cNvSpPr>
      </xdr:nvSpPr>
      <xdr:spPr bwMode="auto">
        <a:xfrm>
          <a:off x="5619750" y="357416100"/>
          <a:ext cx="180975" cy="316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126324</xdr:rowOff>
    </xdr:to>
    <xdr:sp macro="" textlink="">
      <xdr:nvSpPr>
        <xdr:cNvPr id="295" name="TextBox 2"/>
        <xdr:cNvSpPr txBox="1">
          <a:spLocks noChangeArrowheads="1"/>
        </xdr:cNvSpPr>
      </xdr:nvSpPr>
      <xdr:spPr bwMode="auto">
        <a:xfrm>
          <a:off x="5619750" y="357416100"/>
          <a:ext cx="180975" cy="316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97749</xdr:rowOff>
    </xdr:to>
    <xdr:sp macro="" textlink="">
      <xdr:nvSpPr>
        <xdr:cNvPr id="296" name="TextBox 2"/>
        <xdr:cNvSpPr txBox="1">
          <a:spLocks noChangeArrowheads="1"/>
        </xdr:cNvSpPr>
      </xdr:nvSpPr>
      <xdr:spPr bwMode="auto">
        <a:xfrm>
          <a:off x="5619750" y="357416100"/>
          <a:ext cx="180975" cy="28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97749</xdr:rowOff>
    </xdr:to>
    <xdr:sp macro="" textlink="">
      <xdr:nvSpPr>
        <xdr:cNvPr id="297" name="TextBox 2"/>
        <xdr:cNvSpPr txBox="1">
          <a:spLocks noChangeArrowheads="1"/>
        </xdr:cNvSpPr>
      </xdr:nvSpPr>
      <xdr:spPr bwMode="auto">
        <a:xfrm>
          <a:off x="5619750" y="357416100"/>
          <a:ext cx="180975" cy="28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97749</xdr:rowOff>
    </xdr:to>
    <xdr:sp macro="" textlink="">
      <xdr:nvSpPr>
        <xdr:cNvPr id="298" name="TextBox 2"/>
        <xdr:cNvSpPr txBox="1">
          <a:spLocks noChangeArrowheads="1"/>
        </xdr:cNvSpPr>
      </xdr:nvSpPr>
      <xdr:spPr bwMode="auto">
        <a:xfrm>
          <a:off x="5619750" y="357416100"/>
          <a:ext cx="180975" cy="28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97749</xdr:rowOff>
    </xdr:to>
    <xdr:sp macro="" textlink="">
      <xdr:nvSpPr>
        <xdr:cNvPr id="299" name="TextBox 2"/>
        <xdr:cNvSpPr txBox="1">
          <a:spLocks noChangeArrowheads="1"/>
        </xdr:cNvSpPr>
      </xdr:nvSpPr>
      <xdr:spPr bwMode="auto">
        <a:xfrm>
          <a:off x="5619750" y="357416100"/>
          <a:ext cx="180975" cy="28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97749</xdr:rowOff>
    </xdr:to>
    <xdr:sp macro="" textlink="">
      <xdr:nvSpPr>
        <xdr:cNvPr id="300" name="TextBox 2"/>
        <xdr:cNvSpPr txBox="1">
          <a:spLocks noChangeArrowheads="1"/>
        </xdr:cNvSpPr>
      </xdr:nvSpPr>
      <xdr:spPr bwMode="auto">
        <a:xfrm>
          <a:off x="5619750" y="357416100"/>
          <a:ext cx="180975" cy="28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97749</xdr:rowOff>
    </xdr:to>
    <xdr:sp macro="" textlink="">
      <xdr:nvSpPr>
        <xdr:cNvPr id="301" name="TextBox 2"/>
        <xdr:cNvSpPr txBox="1">
          <a:spLocks noChangeArrowheads="1"/>
        </xdr:cNvSpPr>
      </xdr:nvSpPr>
      <xdr:spPr bwMode="auto">
        <a:xfrm>
          <a:off x="5619750" y="357416100"/>
          <a:ext cx="180975" cy="28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02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03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04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05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06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07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08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09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10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11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1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1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14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15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16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17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18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19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20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21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2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2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2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2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26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27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28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29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30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76200</xdr:rowOff>
    </xdr:to>
    <xdr:sp macro="" textlink="">
      <xdr:nvSpPr>
        <xdr:cNvPr id="331" name="TextBox 2"/>
        <xdr:cNvSpPr txBox="1">
          <a:spLocks noChangeArrowheads="1"/>
        </xdr:cNvSpPr>
      </xdr:nvSpPr>
      <xdr:spPr bwMode="auto">
        <a:xfrm>
          <a:off x="5619750" y="357416100"/>
          <a:ext cx="180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32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33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34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35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36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1733</xdr:row>
      <xdr:rowOff>57150</xdr:rowOff>
    </xdr:to>
    <xdr:sp macro="" textlink="">
      <xdr:nvSpPr>
        <xdr:cNvPr id="337" name="TextBox 2"/>
        <xdr:cNvSpPr txBox="1">
          <a:spLocks noChangeArrowheads="1"/>
        </xdr:cNvSpPr>
      </xdr:nvSpPr>
      <xdr:spPr bwMode="auto">
        <a:xfrm>
          <a:off x="5619750" y="357416100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1728</xdr:row>
      <xdr:rowOff>0</xdr:rowOff>
    </xdr:from>
    <xdr:to>
      <xdr:col>5</xdr:col>
      <xdr:colOff>66675</xdr:colOff>
      <xdr:row>1729</xdr:row>
      <xdr:rowOff>172369</xdr:rowOff>
    </xdr:to>
    <xdr:sp macro="" textlink="">
      <xdr:nvSpPr>
        <xdr:cNvPr id="338" name="TextBox 2"/>
        <xdr:cNvSpPr txBox="1">
          <a:spLocks noChangeArrowheads="1"/>
        </xdr:cNvSpPr>
      </xdr:nvSpPr>
      <xdr:spPr bwMode="auto">
        <a:xfrm flipH="1">
          <a:off x="14106525" y="357892350"/>
          <a:ext cx="66675" cy="361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1728</xdr:row>
      <xdr:rowOff>0</xdr:rowOff>
    </xdr:from>
    <xdr:to>
      <xdr:col>5</xdr:col>
      <xdr:colOff>180975</xdr:colOff>
      <xdr:row>1729</xdr:row>
      <xdr:rowOff>67591</xdr:rowOff>
    </xdr:to>
    <xdr:sp macro="" textlink="">
      <xdr:nvSpPr>
        <xdr:cNvPr id="339" name="TextBox 2"/>
        <xdr:cNvSpPr txBox="1">
          <a:spLocks noChangeArrowheads="1"/>
        </xdr:cNvSpPr>
      </xdr:nvSpPr>
      <xdr:spPr bwMode="auto">
        <a:xfrm>
          <a:off x="14106525" y="358244775"/>
          <a:ext cx="180975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1728</xdr:row>
      <xdr:rowOff>0</xdr:rowOff>
    </xdr:from>
    <xdr:to>
      <xdr:col>5</xdr:col>
      <xdr:colOff>180975</xdr:colOff>
      <xdr:row>1729</xdr:row>
      <xdr:rowOff>80478</xdr:rowOff>
    </xdr:to>
    <xdr:sp macro="" textlink="">
      <xdr:nvSpPr>
        <xdr:cNvPr id="340" name="TextBox 2"/>
        <xdr:cNvSpPr txBox="1">
          <a:spLocks noChangeArrowheads="1"/>
        </xdr:cNvSpPr>
      </xdr:nvSpPr>
      <xdr:spPr bwMode="auto">
        <a:xfrm>
          <a:off x="14106525" y="358092375"/>
          <a:ext cx="180975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1728</xdr:row>
      <xdr:rowOff>0</xdr:rowOff>
    </xdr:from>
    <xdr:to>
      <xdr:col>5</xdr:col>
      <xdr:colOff>180975</xdr:colOff>
      <xdr:row>1729</xdr:row>
      <xdr:rowOff>67591</xdr:rowOff>
    </xdr:to>
    <xdr:sp macro="" textlink="">
      <xdr:nvSpPr>
        <xdr:cNvPr id="341" name="TextBox 2"/>
        <xdr:cNvSpPr txBox="1">
          <a:spLocks noChangeArrowheads="1"/>
        </xdr:cNvSpPr>
      </xdr:nvSpPr>
      <xdr:spPr bwMode="auto">
        <a:xfrm>
          <a:off x="14106525" y="358216200"/>
          <a:ext cx="180975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1728</xdr:row>
      <xdr:rowOff>0</xdr:rowOff>
    </xdr:from>
    <xdr:to>
      <xdr:col>5</xdr:col>
      <xdr:colOff>180975</xdr:colOff>
      <xdr:row>1728</xdr:row>
      <xdr:rowOff>76200</xdr:rowOff>
    </xdr:to>
    <xdr:sp macro="" textlink="">
      <xdr:nvSpPr>
        <xdr:cNvPr id="342" name="TextBox 2"/>
        <xdr:cNvSpPr txBox="1">
          <a:spLocks noChangeArrowheads="1"/>
        </xdr:cNvSpPr>
      </xdr:nvSpPr>
      <xdr:spPr bwMode="auto">
        <a:xfrm>
          <a:off x="14106525" y="358282875"/>
          <a:ext cx="1809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1728</xdr:row>
      <xdr:rowOff>0</xdr:rowOff>
    </xdr:from>
    <xdr:to>
      <xdr:col>5</xdr:col>
      <xdr:colOff>180975</xdr:colOff>
      <xdr:row>1729</xdr:row>
      <xdr:rowOff>67591</xdr:rowOff>
    </xdr:to>
    <xdr:sp macro="" textlink="">
      <xdr:nvSpPr>
        <xdr:cNvPr id="343" name="TextBox 2"/>
        <xdr:cNvSpPr txBox="1">
          <a:spLocks noChangeArrowheads="1"/>
        </xdr:cNvSpPr>
      </xdr:nvSpPr>
      <xdr:spPr bwMode="auto">
        <a:xfrm>
          <a:off x="14106525" y="358206675"/>
          <a:ext cx="180975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94384</xdr:rowOff>
    </xdr:to>
    <xdr:sp macro="" textlink="">
      <xdr:nvSpPr>
        <xdr:cNvPr id="344" name="TextBox 2"/>
        <xdr:cNvSpPr txBox="1">
          <a:spLocks noChangeArrowheads="1"/>
        </xdr:cNvSpPr>
      </xdr:nvSpPr>
      <xdr:spPr bwMode="auto">
        <a:xfrm>
          <a:off x="5943600" y="33337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94384</xdr:rowOff>
    </xdr:to>
    <xdr:sp macro="" textlink="">
      <xdr:nvSpPr>
        <xdr:cNvPr id="345" name="TextBox 2"/>
        <xdr:cNvSpPr txBox="1">
          <a:spLocks noChangeArrowheads="1"/>
        </xdr:cNvSpPr>
      </xdr:nvSpPr>
      <xdr:spPr bwMode="auto">
        <a:xfrm>
          <a:off x="5943600" y="33337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94384</xdr:rowOff>
    </xdr:to>
    <xdr:sp macro="" textlink="">
      <xdr:nvSpPr>
        <xdr:cNvPr id="346" name="TextBox 2"/>
        <xdr:cNvSpPr txBox="1">
          <a:spLocks noChangeArrowheads="1"/>
        </xdr:cNvSpPr>
      </xdr:nvSpPr>
      <xdr:spPr bwMode="auto">
        <a:xfrm>
          <a:off x="5943600" y="33337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94384</xdr:rowOff>
    </xdr:to>
    <xdr:sp macro="" textlink="">
      <xdr:nvSpPr>
        <xdr:cNvPr id="347" name="TextBox 2"/>
        <xdr:cNvSpPr txBox="1">
          <a:spLocks noChangeArrowheads="1"/>
        </xdr:cNvSpPr>
      </xdr:nvSpPr>
      <xdr:spPr bwMode="auto">
        <a:xfrm>
          <a:off x="5943600" y="33337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94384</xdr:rowOff>
    </xdr:to>
    <xdr:sp macro="" textlink="">
      <xdr:nvSpPr>
        <xdr:cNvPr id="348" name="TextBox 2"/>
        <xdr:cNvSpPr txBox="1">
          <a:spLocks noChangeArrowheads="1"/>
        </xdr:cNvSpPr>
      </xdr:nvSpPr>
      <xdr:spPr bwMode="auto">
        <a:xfrm>
          <a:off x="5943600" y="33337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94384</xdr:rowOff>
    </xdr:to>
    <xdr:sp macro="" textlink="">
      <xdr:nvSpPr>
        <xdr:cNvPr id="349" name="TextBox 2"/>
        <xdr:cNvSpPr txBox="1">
          <a:spLocks noChangeArrowheads="1"/>
        </xdr:cNvSpPr>
      </xdr:nvSpPr>
      <xdr:spPr bwMode="auto">
        <a:xfrm>
          <a:off x="5943600" y="33337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65809</xdr:rowOff>
    </xdr:to>
    <xdr:sp macro="" textlink="">
      <xdr:nvSpPr>
        <xdr:cNvPr id="350" name="TextBox 2"/>
        <xdr:cNvSpPr txBox="1">
          <a:spLocks noChangeArrowheads="1"/>
        </xdr:cNvSpPr>
      </xdr:nvSpPr>
      <xdr:spPr bwMode="auto">
        <a:xfrm>
          <a:off x="5943600" y="333375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65809</xdr:rowOff>
    </xdr:to>
    <xdr:sp macro="" textlink="">
      <xdr:nvSpPr>
        <xdr:cNvPr id="351" name="TextBox 2"/>
        <xdr:cNvSpPr txBox="1">
          <a:spLocks noChangeArrowheads="1"/>
        </xdr:cNvSpPr>
      </xdr:nvSpPr>
      <xdr:spPr bwMode="auto">
        <a:xfrm>
          <a:off x="5943600" y="333375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65809</xdr:rowOff>
    </xdr:to>
    <xdr:sp macro="" textlink="">
      <xdr:nvSpPr>
        <xdr:cNvPr id="352" name="TextBox 2"/>
        <xdr:cNvSpPr txBox="1">
          <a:spLocks noChangeArrowheads="1"/>
        </xdr:cNvSpPr>
      </xdr:nvSpPr>
      <xdr:spPr bwMode="auto">
        <a:xfrm>
          <a:off x="5943600" y="333375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65809</xdr:rowOff>
    </xdr:to>
    <xdr:sp macro="" textlink="">
      <xdr:nvSpPr>
        <xdr:cNvPr id="353" name="TextBox 2"/>
        <xdr:cNvSpPr txBox="1">
          <a:spLocks noChangeArrowheads="1"/>
        </xdr:cNvSpPr>
      </xdr:nvSpPr>
      <xdr:spPr bwMode="auto">
        <a:xfrm>
          <a:off x="5943600" y="333375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65809</xdr:rowOff>
    </xdr:to>
    <xdr:sp macro="" textlink="">
      <xdr:nvSpPr>
        <xdr:cNvPr id="354" name="TextBox 2"/>
        <xdr:cNvSpPr txBox="1">
          <a:spLocks noChangeArrowheads="1"/>
        </xdr:cNvSpPr>
      </xdr:nvSpPr>
      <xdr:spPr bwMode="auto">
        <a:xfrm>
          <a:off x="5943600" y="333375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1733</xdr:row>
      <xdr:rowOff>0</xdr:rowOff>
    </xdr:from>
    <xdr:to>
      <xdr:col>4</xdr:col>
      <xdr:colOff>571500</xdr:colOff>
      <xdr:row>1734</xdr:row>
      <xdr:rowOff>65809</xdr:rowOff>
    </xdr:to>
    <xdr:sp macro="" textlink="">
      <xdr:nvSpPr>
        <xdr:cNvPr id="355" name="TextBox 2"/>
        <xdr:cNvSpPr txBox="1">
          <a:spLocks noChangeArrowheads="1"/>
        </xdr:cNvSpPr>
      </xdr:nvSpPr>
      <xdr:spPr bwMode="auto">
        <a:xfrm>
          <a:off x="5943600" y="333375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56" name="TextBox 2"/>
        <xdr:cNvSpPr txBox="1">
          <a:spLocks noChangeArrowheads="1"/>
        </xdr:cNvSpPr>
      </xdr:nvSpPr>
      <xdr:spPr bwMode="auto">
        <a:xfrm>
          <a:off x="5943600" y="10363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57" name="TextBox 2"/>
        <xdr:cNvSpPr txBox="1">
          <a:spLocks noChangeArrowheads="1"/>
        </xdr:cNvSpPr>
      </xdr:nvSpPr>
      <xdr:spPr bwMode="auto">
        <a:xfrm>
          <a:off x="5943600" y="10363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58" name="TextBox 2"/>
        <xdr:cNvSpPr txBox="1">
          <a:spLocks noChangeArrowheads="1"/>
        </xdr:cNvSpPr>
      </xdr:nvSpPr>
      <xdr:spPr bwMode="auto">
        <a:xfrm>
          <a:off x="5943600" y="10363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59" name="TextBox 2"/>
        <xdr:cNvSpPr txBox="1">
          <a:spLocks noChangeArrowheads="1"/>
        </xdr:cNvSpPr>
      </xdr:nvSpPr>
      <xdr:spPr bwMode="auto">
        <a:xfrm>
          <a:off x="5943600" y="10363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60" name="TextBox 2"/>
        <xdr:cNvSpPr txBox="1">
          <a:spLocks noChangeArrowheads="1"/>
        </xdr:cNvSpPr>
      </xdr:nvSpPr>
      <xdr:spPr bwMode="auto">
        <a:xfrm>
          <a:off x="5943600" y="10363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61" name="TextBox 2"/>
        <xdr:cNvSpPr txBox="1">
          <a:spLocks noChangeArrowheads="1"/>
        </xdr:cNvSpPr>
      </xdr:nvSpPr>
      <xdr:spPr bwMode="auto">
        <a:xfrm>
          <a:off x="5943600" y="10363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62" name="TextBox 2"/>
        <xdr:cNvSpPr txBox="1">
          <a:spLocks noChangeArrowheads="1"/>
        </xdr:cNvSpPr>
      </xdr:nvSpPr>
      <xdr:spPr bwMode="auto">
        <a:xfrm>
          <a:off x="5943600" y="10363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63" name="TextBox 2"/>
        <xdr:cNvSpPr txBox="1">
          <a:spLocks noChangeArrowheads="1"/>
        </xdr:cNvSpPr>
      </xdr:nvSpPr>
      <xdr:spPr bwMode="auto">
        <a:xfrm>
          <a:off x="5943600" y="10363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64" name="TextBox 2"/>
        <xdr:cNvSpPr txBox="1">
          <a:spLocks noChangeArrowheads="1"/>
        </xdr:cNvSpPr>
      </xdr:nvSpPr>
      <xdr:spPr bwMode="auto">
        <a:xfrm>
          <a:off x="5943600" y="10363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65" name="TextBox 2"/>
        <xdr:cNvSpPr txBox="1">
          <a:spLocks noChangeArrowheads="1"/>
        </xdr:cNvSpPr>
      </xdr:nvSpPr>
      <xdr:spPr bwMode="auto">
        <a:xfrm>
          <a:off x="5943600" y="10363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66" name="TextBox 2"/>
        <xdr:cNvSpPr txBox="1">
          <a:spLocks noChangeArrowheads="1"/>
        </xdr:cNvSpPr>
      </xdr:nvSpPr>
      <xdr:spPr bwMode="auto">
        <a:xfrm>
          <a:off x="5943600" y="10363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67" name="TextBox 2"/>
        <xdr:cNvSpPr txBox="1">
          <a:spLocks noChangeArrowheads="1"/>
        </xdr:cNvSpPr>
      </xdr:nvSpPr>
      <xdr:spPr bwMode="auto">
        <a:xfrm>
          <a:off x="5943600" y="105441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68" name="TextBox 2"/>
        <xdr:cNvSpPr txBox="1">
          <a:spLocks noChangeArrowheads="1"/>
        </xdr:cNvSpPr>
      </xdr:nvSpPr>
      <xdr:spPr bwMode="auto">
        <a:xfrm>
          <a:off x="5943600" y="105441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69" name="TextBox 2"/>
        <xdr:cNvSpPr txBox="1">
          <a:spLocks noChangeArrowheads="1"/>
        </xdr:cNvSpPr>
      </xdr:nvSpPr>
      <xdr:spPr bwMode="auto">
        <a:xfrm>
          <a:off x="5943600" y="105441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70" name="TextBox 2"/>
        <xdr:cNvSpPr txBox="1">
          <a:spLocks noChangeArrowheads="1"/>
        </xdr:cNvSpPr>
      </xdr:nvSpPr>
      <xdr:spPr bwMode="auto">
        <a:xfrm>
          <a:off x="5943600" y="105441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71" name="TextBox 2"/>
        <xdr:cNvSpPr txBox="1">
          <a:spLocks noChangeArrowheads="1"/>
        </xdr:cNvSpPr>
      </xdr:nvSpPr>
      <xdr:spPr bwMode="auto">
        <a:xfrm>
          <a:off x="5943600" y="105441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72" name="TextBox 2"/>
        <xdr:cNvSpPr txBox="1">
          <a:spLocks noChangeArrowheads="1"/>
        </xdr:cNvSpPr>
      </xdr:nvSpPr>
      <xdr:spPr bwMode="auto">
        <a:xfrm>
          <a:off x="5943600" y="105441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73" name="TextBox 2"/>
        <xdr:cNvSpPr txBox="1">
          <a:spLocks noChangeArrowheads="1"/>
        </xdr:cNvSpPr>
      </xdr:nvSpPr>
      <xdr:spPr bwMode="auto">
        <a:xfrm>
          <a:off x="5943600" y="105441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74" name="TextBox 2"/>
        <xdr:cNvSpPr txBox="1">
          <a:spLocks noChangeArrowheads="1"/>
        </xdr:cNvSpPr>
      </xdr:nvSpPr>
      <xdr:spPr bwMode="auto">
        <a:xfrm>
          <a:off x="5943600" y="105441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75" name="TextBox 2"/>
        <xdr:cNvSpPr txBox="1">
          <a:spLocks noChangeArrowheads="1"/>
        </xdr:cNvSpPr>
      </xdr:nvSpPr>
      <xdr:spPr bwMode="auto">
        <a:xfrm>
          <a:off x="5943600" y="105441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76" name="TextBox 2"/>
        <xdr:cNvSpPr txBox="1">
          <a:spLocks noChangeArrowheads="1"/>
        </xdr:cNvSpPr>
      </xdr:nvSpPr>
      <xdr:spPr bwMode="auto">
        <a:xfrm>
          <a:off x="5943600" y="105441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77" name="TextBox 2"/>
        <xdr:cNvSpPr txBox="1">
          <a:spLocks noChangeArrowheads="1"/>
        </xdr:cNvSpPr>
      </xdr:nvSpPr>
      <xdr:spPr bwMode="auto">
        <a:xfrm>
          <a:off x="5943600" y="105441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78" name="TextBox 2"/>
        <xdr:cNvSpPr txBox="1">
          <a:spLocks noChangeArrowheads="1"/>
        </xdr:cNvSpPr>
      </xdr:nvSpPr>
      <xdr:spPr bwMode="auto">
        <a:xfrm>
          <a:off x="5943600" y="105441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79" name="TextBox 2"/>
        <xdr:cNvSpPr txBox="1">
          <a:spLocks noChangeArrowheads="1"/>
        </xdr:cNvSpPr>
      </xdr:nvSpPr>
      <xdr:spPr bwMode="auto">
        <a:xfrm>
          <a:off x="5943600" y="105441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80" name="TextBox 2"/>
        <xdr:cNvSpPr txBox="1">
          <a:spLocks noChangeArrowheads="1"/>
        </xdr:cNvSpPr>
      </xdr:nvSpPr>
      <xdr:spPr bwMode="auto">
        <a:xfrm>
          <a:off x="5943600" y="105441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81" name="TextBox 2"/>
        <xdr:cNvSpPr txBox="1">
          <a:spLocks noChangeArrowheads="1"/>
        </xdr:cNvSpPr>
      </xdr:nvSpPr>
      <xdr:spPr bwMode="auto">
        <a:xfrm>
          <a:off x="5943600" y="105441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82" name="TextBox 2"/>
        <xdr:cNvSpPr txBox="1">
          <a:spLocks noChangeArrowheads="1"/>
        </xdr:cNvSpPr>
      </xdr:nvSpPr>
      <xdr:spPr bwMode="auto">
        <a:xfrm>
          <a:off x="5943600" y="105441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83" name="TextBox 2"/>
        <xdr:cNvSpPr txBox="1">
          <a:spLocks noChangeArrowheads="1"/>
        </xdr:cNvSpPr>
      </xdr:nvSpPr>
      <xdr:spPr bwMode="auto">
        <a:xfrm>
          <a:off x="5943600" y="105441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84" name="TextBox 2"/>
        <xdr:cNvSpPr txBox="1">
          <a:spLocks noChangeArrowheads="1"/>
        </xdr:cNvSpPr>
      </xdr:nvSpPr>
      <xdr:spPr bwMode="auto">
        <a:xfrm>
          <a:off x="5943600" y="105441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85" name="TextBox 2"/>
        <xdr:cNvSpPr txBox="1">
          <a:spLocks noChangeArrowheads="1"/>
        </xdr:cNvSpPr>
      </xdr:nvSpPr>
      <xdr:spPr bwMode="auto">
        <a:xfrm>
          <a:off x="5943600" y="105441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86" name="TextBox 2"/>
        <xdr:cNvSpPr txBox="1">
          <a:spLocks noChangeArrowheads="1"/>
        </xdr:cNvSpPr>
      </xdr:nvSpPr>
      <xdr:spPr bwMode="auto">
        <a:xfrm>
          <a:off x="5943600" y="105441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87" name="TextBox 2"/>
        <xdr:cNvSpPr txBox="1">
          <a:spLocks noChangeArrowheads="1"/>
        </xdr:cNvSpPr>
      </xdr:nvSpPr>
      <xdr:spPr bwMode="auto">
        <a:xfrm>
          <a:off x="5943600" y="105441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88" name="TextBox 2"/>
        <xdr:cNvSpPr txBox="1">
          <a:spLocks noChangeArrowheads="1"/>
        </xdr:cNvSpPr>
      </xdr:nvSpPr>
      <xdr:spPr bwMode="auto">
        <a:xfrm>
          <a:off x="5943600" y="105441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89" name="TextBox 2"/>
        <xdr:cNvSpPr txBox="1">
          <a:spLocks noChangeArrowheads="1"/>
        </xdr:cNvSpPr>
      </xdr:nvSpPr>
      <xdr:spPr bwMode="auto">
        <a:xfrm>
          <a:off x="5943600" y="105441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90" name="TextBox 2"/>
        <xdr:cNvSpPr txBox="1">
          <a:spLocks noChangeArrowheads="1"/>
        </xdr:cNvSpPr>
      </xdr:nvSpPr>
      <xdr:spPr bwMode="auto">
        <a:xfrm>
          <a:off x="5943600" y="10744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91" name="TextBox 2"/>
        <xdr:cNvSpPr txBox="1">
          <a:spLocks noChangeArrowheads="1"/>
        </xdr:cNvSpPr>
      </xdr:nvSpPr>
      <xdr:spPr bwMode="auto">
        <a:xfrm>
          <a:off x="5943600" y="10744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92" name="TextBox 2"/>
        <xdr:cNvSpPr txBox="1">
          <a:spLocks noChangeArrowheads="1"/>
        </xdr:cNvSpPr>
      </xdr:nvSpPr>
      <xdr:spPr bwMode="auto">
        <a:xfrm>
          <a:off x="5943600" y="10744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93" name="TextBox 2"/>
        <xdr:cNvSpPr txBox="1">
          <a:spLocks noChangeArrowheads="1"/>
        </xdr:cNvSpPr>
      </xdr:nvSpPr>
      <xdr:spPr bwMode="auto">
        <a:xfrm>
          <a:off x="5943600" y="10744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94" name="TextBox 2"/>
        <xdr:cNvSpPr txBox="1">
          <a:spLocks noChangeArrowheads="1"/>
        </xdr:cNvSpPr>
      </xdr:nvSpPr>
      <xdr:spPr bwMode="auto">
        <a:xfrm>
          <a:off x="5943600" y="10744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395" name="TextBox 2"/>
        <xdr:cNvSpPr txBox="1">
          <a:spLocks noChangeArrowheads="1"/>
        </xdr:cNvSpPr>
      </xdr:nvSpPr>
      <xdr:spPr bwMode="auto">
        <a:xfrm>
          <a:off x="5943600" y="10744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96" name="TextBox 2"/>
        <xdr:cNvSpPr txBox="1">
          <a:spLocks noChangeArrowheads="1"/>
        </xdr:cNvSpPr>
      </xdr:nvSpPr>
      <xdr:spPr bwMode="auto">
        <a:xfrm>
          <a:off x="5943600" y="10744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97" name="TextBox 2"/>
        <xdr:cNvSpPr txBox="1">
          <a:spLocks noChangeArrowheads="1"/>
        </xdr:cNvSpPr>
      </xdr:nvSpPr>
      <xdr:spPr bwMode="auto">
        <a:xfrm>
          <a:off x="5943600" y="10744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98" name="TextBox 2"/>
        <xdr:cNvSpPr txBox="1">
          <a:spLocks noChangeArrowheads="1"/>
        </xdr:cNvSpPr>
      </xdr:nvSpPr>
      <xdr:spPr bwMode="auto">
        <a:xfrm>
          <a:off x="5943600" y="10744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399" name="TextBox 2"/>
        <xdr:cNvSpPr txBox="1">
          <a:spLocks noChangeArrowheads="1"/>
        </xdr:cNvSpPr>
      </xdr:nvSpPr>
      <xdr:spPr bwMode="auto">
        <a:xfrm>
          <a:off x="5943600" y="10744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00" name="TextBox 2"/>
        <xdr:cNvSpPr txBox="1">
          <a:spLocks noChangeArrowheads="1"/>
        </xdr:cNvSpPr>
      </xdr:nvSpPr>
      <xdr:spPr bwMode="auto">
        <a:xfrm>
          <a:off x="5943600" y="10744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01" name="TextBox 2"/>
        <xdr:cNvSpPr txBox="1">
          <a:spLocks noChangeArrowheads="1"/>
        </xdr:cNvSpPr>
      </xdr:nvSpPr>
      <xdr:spPr bwMode="auto">
        <a:xfrm>
          <a:off x="5943600" y="10744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02" name="TextBox 2"/>
        <xdr:cNvSpPr txBox="1">
          <a:spLocks noChangeArrowheads="1"/>
        </xdr:cNvSpPr>
      </xdr:nvSpPr>
      <xdr:spPr bwMode="auto">
        <a:xfrm>
          <a:off x="5943600" y="10744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03" name="TextBox 2"/>
        <xdr:cNvSpPr txBox="1">
          <a:spLocks noChangeArrowheads="1"/>
        </xdr:cNvSpPr>
      </xdr:nvSpPr>
      <xdr:spPr bwMode="auto">
        <a:xfrm>
          <a:off x="5943600" y="10744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04" name="TextBox 2"/>
        <xdr:cNvSpPr txBox="1">
          <a:spLocks noChangeArrowheads="1"/>
        </xdr:cNvSpPr>
      </xdr:nvSpPr>
      <xdr:spPr bwMode="auto">
        <a:xfrm>
          <a:off x="5943600" y="10744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05" name="TextBox 2"/>
        <xdr:cNvSpPr txBox="1">
          <a:spLocks noChangeArrowheads="1"/>
        </xdr:cNvSpPr>
      </xdr:nvSpPr>
      <xdr:spPr bwMode="auto">
        <a:xfrm>
          <a:off x="5943600" y="10744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06" name="TextBox 2"/>
        <xdr:cNvSpPr txBox="1">
          <a:spLocks noChangeArrowheads="1"/>
        </xdr:cNvSpPr>
      </xdr:nvSpPr>
      <xdr:spPr bwMode="auto">
        <a:xfrm>
          <a:off x="5943600" y="10744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07" name="TextBox 2"/>
        <xdr:cNvSpPr txBox="1">
          <a:spLocks noChangeArrowheads="1"/>
        </xdr:cNvSpPr>
      </xdr:nvSpPr>
      <xdr:spPr bwMode="auto">
        <a:xfrm>
          <a:off x="5943600" y="107442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08" name="TextBox 2"/>
        <xdr:cNvSpPr txBox="1">
          <a:spLocks noChangeArrowheads="1"/>
        </xdr:cNvSpPr>
      </xdr:nvSpPr>
      <xdr:spPr bwMode="auto">
        <a:xfrm>
          <a:off x="5943600" y="10744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09" name="TextBox 2"/>
        <xdr:cNvSpPr txBox="1">
          <a:spLocks noChangeArrowheads="1"/>
        </xdr:cNvSpPr>
      </xdr:nvSpPr>
      <xdr:spPr bwMode="auto">
        <a:xfrm>
          <a:off x="5943600" y="10744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10" name="TextBox 2"/>
        <xdr:cNvSpPr txBox="1">
          <a:spLocks noChangeArrowheads="1"/>
        </xdr:cNvSpPr>
      </xdr:nvSpPr>
      <xdr:spPr bwMode="auto">
        <a:xfrm>
          <a:off x="5943600" y="10744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11" name="TextBox 2"/>
        <xdr:cNvSpPr txBox="1">
          <a:spLocks noChangeArrowheads="1"/>
        </xdr:cNvSpPr>
      </xdr:nvSpPr>
      <xdr:spPr bwMode="auto">
        <a:xfrm>
          <a:off x="5943600" y="10744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12" name="TextBox 2"/>
        <xdr:cNvSpPr txBox="1">
          <a:spLocks noChangeArrowheads="1"/>
        </xdr:cNvSpPr>
      </xdr:nvSpPr>
      <xdr:spPr bwMode="auto">
        <a:xfrm>
          <a:off x="5943600" y="107442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2261908</xdr:colOff>
      <xdr:row>1733</xdr:row>
      <xdr:rowOff>0</xdr:rowOff>
    </xdr:from>
    <xdr:ext cx="180975" cy="322169"/>
    <xdr:sp macro="" textlink="">
      <xdr:nvSpPr>
        <xdr:cNvPr id="413" name="TextBox 2"/>
        <xdr:cNvSpPr txBox="1">
          <a:spLocks noChangeArrowheads="1"/>
        </xdr:cNvSpPr>
      </xdr:nvSpPr>
      <xdr:spPr bwMode="auto">
        <a:xfrm>
          <a:off x="3576358" y="1085626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14" name="TextBox 2"/>
        <xdr:cNvSpPr txBox="1">
          <a:spLocks noChangeArrowheads="1"/>
        </xdr:cNvSpPr>
      </xdr:nvSpPr>
      <xdr:spPr bwMode="auto">
        <a:xfrm>
          <a:off x="5943600" y="109728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15" name="TextBox 2"/>
        <xdr:cNvSpPr txBox="1">
          <a:spLocks noChangeArrowheads="1"/>
        </xdr:cNvSpPr>
      </xdr:nvSpPr>
      <xdr:spPr bwMode="auto">
        <a:xfrm>
          <a:off x="5943600" y="109728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16" name="TextBox 2"/>
        <xdr:cNvSpPr txBox="1">
          <a:spLocks noChangeArrowheads="1"/>
        </xdr:cNvSpPr>
      </xdr:nvSpPr>
      <xdr:spPr bwMode="auto">
        <a:xfrm>
          <a:off x="5943600" y="109728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17" name="TextBox 2"/>
        <xdr:cNvSpPr txBox="1">
          <a:spLocks noChangeArrowheads="1"/>
        </xdr:cNvSpPr>
      </xdr:nvSpPr>
      <xdr:spPr bwMode="auto">
        <a:xfrm>
          <a:off x="5943600" y="109728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18" name="TextBox 2"/>
        <xdr:cNvSpPr txBox="1">
          <a:spLocks noChangeArrowheads="1"/>
        </xdr:cNvSpPr>
      </xdr:nvSpPr>
      <xdr:spPr bwMode="auto">
        <a:xfrm>
          <a:off x="5943600" y="109728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19" name="TextBox 2"/>
        <xdr:cNvSpPr txBox="1">
          <a:spLocks noChangeArrowheads="1"/>
        </xdr:cNvSpPr>
      </xdr:nvSpPr>
      <xdr:spPr bwMode="auto">
        <a:xfrm>
          <a:off x="5943600" y="109728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20" name="TextBox 2"/>
        <xdr:cNvSpPr txBox="1">
          <a:spLocks noChangeArrowheads="1"/>
        </xdr:cNvSpPr>
      </xdr:nvSpPr>
      <xdr:spPr bwMode="auto">
        <a:xfrm>
          <a:off x="5943600" y="109728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21" name="TextBox 2"/>
        <xdr:cNvSpPr txBox="1">
          <a:spLocks noChangeArrowheads="1"/>
        </xdr:cNvSpPr>
      </xdr:nvSpPr>
      <xdr:spPr bwMode="auto">
        <a:xfrm>
          <a:off x="5943600" y="109728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22" name="TextBox 2"/>
        <xdr:cNvSpPr txBox="1">
          <a:spLocks noChangeArrowheads="1"/>
        </xdr:cNvSpPr>
      </xdr:nvSpPr>
      <xdr:spPr bwMode="auto">
        <a:xfrm>
          <a:off x="5943600" y="109728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23" name="TextBox 2"/>
        <xdr:cNvSpPr txBox="1">
          <a:spLocks noChangeArrowheads="1"/>
        </xdr:cNvSpPr>
      </xdr:nvSpPr>
      <xdr:spPr bwMode="auto">
        <a:xfrm>
          <a:off x="5943600" y="109728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24" name="TextBox 2"/>
        <xdr:cNvSpPr txBox="1">
          <a:spLocks noChangeArrowheads="1"/>
        </xdr:cNvSpPr>
      </xdr:nvSpPr>
      <xdr:spPr bwMode="auto">
        <a:xfrm>
          <a:off x="5943600" y="109728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25" name="TextBox 2"/>
        <xdr:cNvSpPr txBox="1">
          <a:spLocks noChangeArrowheads="1"/>
        </xdr:cNvSpPr>
      </xdr:nvSpPr>
      <xdr:spPr bwMode="auto">
        <a:xfrm>
          <a:off x="5943600" y="109728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26" name="TextBox 2"/>
        <xdr:cNvSpPr txBox="1">
          <a:spLocks noChangeArrowheads="1"/>
        </xdr:cNvSpPr>
      </xdr:nvSpPr>
      <xdr:spPr bwMode="auto">
        <a:xfrm>
          <a:off x="5943600" y="109728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27" name="TextBox 2"/>
        <xdr:cNvSpPr txBox="1">
          <a:spLocks noChangeArrowheads="1"/>
        </xdr:cNvSpPr>
      </xdr:nvSpPr>
      <xdr:spPr bwMode="auto">
        <a:xfrm>
          <a:off x="5943600" y="109728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28" name="TextBox 2"/>
        <xdr:cNvSpPr txBox="1">
          <a:spLocks noChangeArrowheads="1"/>
        </xdr:cNvSpPr>
      </xdr:nvSpPr>
      <xdr:spPr bwMode="auto">
        <a:xfrm>
          <a:off x="5943600" y="109728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29" name="TextBox 2"/>
        <xdr:cNvSpPr txBox="1">
          <a:spLocks noChangeArrowheads="1"/>
        </xdr:cNvSpPr>
      </xdr:nvSpPr>
      <xdr:spPr bwMode="auto">
        <a:xfrm>
          <a:off x="5943600" y="109728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30" name="TextBox 2"/>
        <xdr:cNvSpPr txBox="1">
          <a:spLocks noChangeArrowheads="1"/>
        </xdr:cNvSpPr>
      </xdr:nvSpPr>
      <xdr:spPr bwMode="auto">
        <a:xfrm>
          <a:off x="5943600" y="109728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31" name="TextBox 2"/>
        <xdr:cNvSpPr txBox="1">
          <a:spLocks noChangeArrowheads="1"/>
        </xdr:cNvSpPr>
      </xdr:nvSpPr>
      <xdr:spPr bwMode="auto">
        <a:xfrm>
          <a:off x="5943600" y="109728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32" name="TextBox 2"/>
        <xdr:cNvSpPr txBox="1">
          <a:spLocks noChangeArrowheads="1"/>
        </xdr:cNvSpPr>
      </xdr:nvSpPr>
      <xdr:spPr bwMode="auto">
        <a:xfrm>
          <a:off x="5943600" y="109728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33" name="TextBox 2"/>
        <xdr:cNvSpPr txBox="1">
          <a:spLocks noChangeArrowheads="1"/>
        </xdr:cNvSpPr>
      </xdr:nvSpPr>
      <xdr:spPr bwMode="auto">
        <a:xfrm>
          <a:off x="5943600" y="109728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34" name="TextBox 2"/>
        <xdr:cNvSpPr txBox="1">
          <a:spLocks noChangeArrowheads="1"/>
        </xdr:cNvSpPr>
      </xdr:nvSpPr>
      <xdr:spPr bwMode="auto">
        <a:xfrm>
          <a:off x="5943600" y="109728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35" name="TextBox 2"/>
        <xdr:cNvSpPr txBox="1">
          <a:spLocks noChangeArrowheads="1"/>
        </xdr:cNvSpPr>
      </xdr:nvSpPr>
      <xdr:spPr bwMode="auto">
        <a:xfrm>
          <a:off x="5943600" y="109728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36" name="TextBox 2"/>
        <xdr:cNvSpPr txBox="1">
          <a:spLocks noChangeArrowheads="1"/>
        </xdr:cNvSpPr>
      </xdr:nvSpPr>
      <xdr:spPr bwMode="auto">
        <a:xfrm>
          <a:off x="5943600" y="11201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37" name="TextBox 2"/>
        <xdr:cNvSpPr txBox="1">
          <a:spLocks noChangeArrowheads="1"/>
        </xdr:cNvSpPr>
      </xdr:nvSpPr>
      <xdr:spPr bwMode="auto">
        <a:xfrm>
          <a:off x="5943600" y="11201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38" name="TextBox 2"/>
        <xdr:cNvSpPr txBox="1">
          <a:spLocks noChangeArrowheads="1"/>
        </xdr:cNvSpPr>
      </xdr:nvSpPr>
      <xdr:spPr bwMode="auto">
        <a:xfrm>
          <a:off x="5943600" y="11201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39" name="TextBox 2"/>
        <xdr:cNvSpPr txBox="1">
          <a:spLocks noChangeArrowheads="1"/>
        </xdr:cNvSpPr>
      </xdr:nvSpPr>
      <xdr:spPr bwMode="auto">
        <a:xfrm>
          <a:off x="5943600" y="11201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40" name="TextBox 2"/>
        <xdr:cNvSpPr txBox="1">
          <a:spLocks noChangeArrowheads="1"/>
        </xdr:cNvSpPr>
      </xdr:nvSpPr>
      <xdr:spPr bwMode="auto">
        <a:xfrm>
          <a:off x="5943600" y="11201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41" name="TextBox 2"/>
        <xdr:cNvSpPr txBox="1">
          <a:spLocks noChangeArrowheads="1"/>
        </xdr:cNvSpPr>
      </xdr:nvSpPr>
      <xdr:spPr bwMode="auto">
        <a:xfrm>
          <a:off x="5943600" y="11201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42" name="TextBox 2"/>
        <xdr:cNvSpPr txBox="1">
          <a:spLocks noChangeArrowheads="1"/>
        </xdr:cNvSpPr>
      </xdr:nvSpPr>
      <xdr:spPr bwMode="auto">
        <a:xfrm>
          <a:off x="5943600" y="11201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43" name="TextBox 2"/>
        <xdr:cNvSpPr txBox="1">
          <a:spLocks noChangeArrowheads="1"/>
        </xdr:cNvSpPr>
      </xdr:nvSpPr>
      <xdr:spPr bwMode="auto">
        <a:xfrm>
          <a:off x="5943600" y="11201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44" name="TextBox 2"/>
        <xdr:cNvSpPr txBox="1">
          <a:spLocks noChangeArrowheads="1"/>
        </xdr:cNvSpPr>
      </xdr:nvSpPr>
      <xdr:spPr bwMode="auto">
        <a:xfrm>
          <a:off x="5943600" y="11201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45" name="TextBox 2"/>
        <xdr:cNvSpPr txBox="1">
          <a:spLocks noChangeArrowheads="1"/>
        </xdr:cNvSpPr>
      </xdr:nvSpPr>
      <xdr:spPr bwMode="auto">
        <a:xfrm>
          <a:off x="5943600" y="11201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3393689</xdr:colOff>
      <xdr:row>1733</xdr:row>
      <xdr:rowOff>0</xdr:rowOff>
    </xdr:from>
    <xdr:ext cx="180975" cy="293594"/>
    <xdr:sp macro="" textlink="">
      <xdr:nvSpPr>
        <xdr:cNvPr id="446" name="TextBox 2"/>
        <xdr:cNvSpPr txBox="1">
          <a:spLocks noChangeArrowheads="1"/>
        </xdr:cNvSpPr>
      </xdr:nvSpPr>
      <xdr:spPr bwMode="auto">
        <a:xfrm>
          <a:off x="4708139" y="11201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2217085</xdr:colOff>
      <xdr:row>1733</xdr:row>
      <xdr:rowOff>0</xdr:rowOff>
    </xdr:from>
    <xdr:ext cx="180975" cy="293594"/>
    <xdr:sp macro="" textlink="">
      <xdr:nvSpPr>
        <xdr:cNvPr id="447" name="TextBox 2"/>
        <xdr:cNvSpPr txBox="1">
          <a:spLocks noChangeArrowheads="1"/>
        </xdr:cNvSpPr>
      </xdr:nvSpPr>
      <xdr:spPr bwMode="auto">
        <a:xfrm>
          <a:off x="3531535" y="11084858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48" name="TextBox 2"/>
        <xdr:cNvSpPr txBox="1">
          <a:spLocks noChangeArrowheads="1"/>
        </xdr:cNvSpPr>
      </xdr:nvSpPr>
      <xdr:spPr bwMode="auto">
        <a:xfrm>
          <a:off x="5943600" y="1163002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49" name="TextBox 2"/>
        <xdr:cNvSpPr txBox="1">
          <a:spLocks noChangeArrowheads="1"/>
        </xdr:cNvSpPr>
      </xdr:nvSpPr>
      <xdr:spPr bwMode="auto">
        <a:xfrm>
          <a:off x="5943600" y="1163002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50" name="TextBox 2"/>
        <xdr:cNvSpPr txBox="1">
          <a:spLocks noChangeArrowheads="1"/>
        </xdr:cNvSpPr>
      </xdr:nvSpPr>
      <xdr:spPr bwMode="auto">
        <a:xfrm>
          <a:off x="5943600" y="1163002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51" name="TextBox 2"/>
        <xdr:cNvSpPr txBox="1">
          <a:spLocks noChangeArrowheads="1"/>
        </xdr:cNvSpPr>
      </xdr:nvSpPr>
      <xdr:spPr bwMode="auto">
        <a:xfrm>
          <a:off x="5943600" y="1163002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52" name="TextBox 2"/>
        <xdr:cNvSpPr txBox="1">
          <a:spLocks noChangeArrowheads="1"/>
        </xdr:cNvSpPr>
      </xdr:nvSpPr>
      <xdr:spPr bwMode="auto">
        <a:xfrm>
          <a:off x="5943600" y="1163002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53" name="TextBox 2"/>
        <xdr:cNvSpPr txBox="1">
          <a:spLocks noChangeArrowheads="1"/>
        </xdr:cNvSpPr>
      </xdr:nvSpPr>
      <xdr:spPr bwMode="auto">
        <a:xfrm>
          <a:off x="5943600" y="1163002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54" name="TextBox 2"/>
        <xdr:cNvSpPr txBox="1">
          <a:spLocks noChangeArrowheads="1"/>
        </xdr:cNvSpPr>
      </xdr:nvSpPr>
      <xdr:spPr bwMode="auto">
        <a:xfrm>
          <a:off x="5943600" y="1163002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55" name="TextBox 2"/>
        <xdr:cNvSpPr txBox="1">
          <a:spLocks noChangeArrowheads="1"/>
        </xdr:cNvSpPr>
      </xdr:nvSpPr>
      <xdr:spPr bwMode="auto">
        <a:xfrm>
          <a:off x="5943600" y="1163002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56" name="TextBox 2"/>
        <xdr:cNvSpPr txBox="1">
          <a:spLocks noChangeArrowheads="1"/>
        </xdr:cNvSpPr>
      </xdr:nvSpPr>
      <xdr:spPr bwMode="auto">
        <a:xfrm>
          <a:off x="5943600" y="1163002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57" name="TextBox 2"/>
        <xdr:cNvSpPr txBox="1">
          <a:spLocks noChangeArrowheads="1"/>
        </xdr:cNvSpPr>
      </xdr:nvSpPr>
      <xdr:spPr bwMode="auto">
        <a:xfrm>
          <a:off x="5943600" y="1163002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58" name="TextBox 2"/>
        <xdr:cNvSpPr txBox="1">
          <a:spLocks noChangeArrowheads="1"/>
        </xdr:cNvSpPr>
      </xdr:nvSpPr>
      <xdr:spPr bwMode="auto">
        <a:xfrm>
          <a:off x="5943600" y="1163002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59" name="TextBox 2"/>
        <xdr:cNvSpPr txBox="1">
          <a:spLocks noChangeArrowheads="1"/>
        </xdr:cNvSpPr>
      </xdr:nvSpPr>
      <xdr:spPr bwMode="auto">
        <a:xfrm>
          <a:off x="5943600" y="118300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60" name="TextBox 2"/>
        <xdr:cNvSpPr txBox="1">
          <a:spLocks noChangeArrowheads="1"/>
        </xdr:cNvSpPr>
      </xdr:nvSpPr>
      <xdr:spPr bwMode="auto">
        <a:xfrm>
          <a:off x="5943600" y="118300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61" name="TextBox 2"/>
        <xdr:cNvSpPr txBox="1">
          <a:spLocks noChangeArrowheads="1"/>
        </xdr:cNvSpPr>
      </xdr:nvSpPr>
      <xdr:spPr bwMode="auto">
        <a:xfrm>
          <a:off x="5943600" y="118300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62" name="TextBox 2"/>
        <xdr:cNvSpPr txBox="1">
          <a:spLocks noChangeArrowheads="1"/>
        </xdr:cNvSpPr>
      </xdr:nvSpPr>
      <xdr:spPr bwMode="auto">
        <a:xfrm>
          <a:off x="5943600" y="118300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63" name="TextBox 2"/>
        <xdr:cNvSpPr txBox="1">
          <a:spLocks noChangeArrowheads="1"/>
        </xdr:cNvSpPr>
      </xdr:nvSpPr>
      <xdr:spPr bwMode="auto">
        <a:xfrm>
          <a:off x="5943600" y="118300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64" name="TextBox 2"/>
        <xdr:cNvSpPr txBox="1">
          <a:spLocks noChangeArrowheads="1"/>
        </xdr:cNvSpPr>
      </xdr:nvSpPr>
      <xdr:spPr bwMode="auto">
        <a:xfrm>
          <a:off x="5943600" y="118300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65" name="TextBox 2"/>
        <xdr:cNvSpPr txBox="1">
          <a:spLocks noChangeArrowheads="1"/>
        </xdr:cNvSpPr>
      </xdr:nvSpPr>
      <xdr:spPr bwMode="auto">
        <a:xfrm>
          <a:off x="5943600" y="118300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66" name="TextBox 2"/>
        <xdr:cNvSpPr txBox="1">
          <a:spLocks noChangeArrowheads="1"/>
        </xdr:cNvSpPr>
      </xdr:nvSpPr>
      <xdr:spPr bwMode="auto">
        <a:xfrm>
          <a:off x="5943600" y="118300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67" name="TextBox 2"/>
        <xdr:cNvSpPr txBox="1">
          <a:spLocks noChangeArrowheads="1"/>
        </xdr:cNvSpPr>
      </xdr:nvSpPr>
      <xdr:spPr bwMode="auto">
        <a:xfrm>
          <a:off x="5943600" y="118300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68" name="TextBox 2"/>
        <xdr:cNvSpPr txBox="1">
          <a:spLocks noChangeArrowheads="1"/>
        </xdr:cNvSpPr>
      </xdr:nvSpPr>
      <xdr:spPr bwMode="auto">
        <a:xfrm>
          <a:off x="5943600" y="118300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69" name="TextBox 2"/>
        <xdr:cNvSpPr txBox="1">
          <a:spLocks noChangeArrowheads="1"/>
        </xdr:cNvSpPr>
      </xdr:nvSpPr>
      <xdr:spPr bwMode="auto">
        <a:xfrm>
          <a:off x="5943600" y="118300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70" name="TextBox 2"/>
        <xdr:cNvSpPr txBox="1">
          <a:spLocks noChangeArrowheads="1"/>
        </xdr:cNvSpPr>
      </xdr:nvSpPr>
      <xdr:spPr bwMode="auto">
        <a:xfrm>
          <a:off x="5943600" y="118300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71" name="TextBox 2"/>
        <xdr:cNvSpPr txBox="1">
          <a:spLocks noChangeArrowheads="1"/>
        </xdr:cNvSpPr>
      </xdr:nvSpPr>
      <xdr:spPr bwMode="auto">
        <a:xfrm>
          <a:off x="5943600" y="118300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72" name="TextBox 2"/>
        <xdr:cNvSpPr txBox="1">
          <a:spLocks noChangeArrowheads="1"/>
        </xdr:cNvSpPr>
      </xdr:nvSpPr>
      <xdr:spPr bwMode="auto">
        <a:xfrm>
          <a:off x="5943600" y="118300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73" name="TextBox 2"/>
        <xdr:cNvSpPr txBox="1">
          <a:spLocks noChangeArrowheads="1"/>
        </xdr:cNvSpPr>
      </xdr:nvSpPr>
      <xdr:spPr bwMode="auto">
        <a:xfrm>
          <a:off x="5943600" y="118300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74" name="TextBox 2"/>
        <xdr:cNvSpPr txBox="1">
          <a:spLocks noChangeArrowheads="1"/>
        </xdr:cNvSpPr>
      </xdr:nvSpPr>
      <xdr:spPr bwMode="auto">
        <a:xfrm>
          <a:off x="5943600" y="118300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75" name="TextBox 2"/>
        <xdr:cNvSpPr txBox="1">
          <a:spLocks noChangeArrowheads="1"/>
        </xdr:cNvSpPr>
      </xdr:nvSpPr>
      <xdr:spPr bwMode="auto">
        <a:xfrm>
          <a:off x="5943600" y="118300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76" name="TextBox 2"/>
        <xdr:cNvSpPr txBox="1">
          <a:spLocks noChangeArrowheads="1"/>
        </xdr:cNvSpPr>
      </xdr:nvSpPr>
      <xdr:spPr bwMode="auto">
        <a:xfrm>
          <a:off x="5943600" y="118300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77" name="TextBox 2"/>
        <xdr:cNvSpPr txBox="1">
          <a:spLocks noChangeArrowheads="1"/>
        </xdr:cNvSpPr>
      </xdr:nvSpPr>
      <xdr:spPr bwMode="auto">
        <a:xfrm>
          <a:off x="5943600" y="118300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78" name="TextBox 2"/>
        <xdr:cNvSpPr txBox="1">
          <a:spLocks noChangeArrowheads="1"/>
        </xdr:cNvSpPr>
      </xdr:nvSpPr>
      <xdr:spPr bwMode="auto">
        <a:xfrm>
          <a:off x="5943600" y="118300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79" name="TextBox 2"/>
        <xdr:cNvSpPr txBox="1">
          <a:spLocks noChangeArrowheads="1"/>
        </xdr:cNvSpPr>
      </xdr:nvSpPr>
      <xdr:spPr bwMode="auto">
        <a:xfrm>
          <a:off x="5943600" y="118300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80" name="TextBox 2"/>
        <xdr:cNvSpPr txBox="1">
          <a:spLocks noChangeArrowheads="1"/>
        </xdr:cNvSpPr>
      </xdr:nvSpPr>
      <xdr:spPr bwMode="auto">
        <a:xfrm>
          <a:off x="5943600" y="118300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81" name="TextBox 2"/>
        <xdr:cNvSpPr txBox="1">
          <a:spLocks noChangeArrowheads="1"/>
        </xdr:cNvSpPr>
      </xdr:nvSpPr>
      <xdr:spPr bwMode="auto">
        <a:xfrm>
          <a:off x="5943600" y="118300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82" name="TextBox 2"/>
        <xdr:cNvSpPr txBox="1">
          <a:spLocks noChangeArrowheads="1"/>
        </xdr:cNvSpPr>
      </xdr:nvSpPr>
      <xdr:spPr bwMode="auto">
        <a:xfrm>
          <a:off x="5943600" y="120300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83" name="TextBox 2"/>
        <xdr:cNvSpPr txBox="1">
          <a:spLocks noChangeArrowheads="1"/>
        </xdr:cNvSpPr>
      </xdr:nvSpPr>
      <xdr:spPr bwMode="auto">
        <a:xfrm>
          <a:off x="5943600" y="120300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84" name="TextBox 2"/>
        <xdr:cNvSpPr txBox="1">
          <a:spLocks noChangeArrowheads="1"/>
        </xdr:cNvSpPr>
      </xdr:nvSpPr>
      <xdr:spPr bwMode="auto">
        <a:xfrm>
          <a:off x="5943600" y="120300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85" name="TextBox 2"/>
        <xdr:cNvSpPr txBox="1">
          <a:spLocks noChangeArrowheads="1"/>
        </xdr:cNvSpPr>
      </xdr:nvSpPr>
      <xdr:spPr bwMode="auto">
        <a:xfrm>
          <a:off x="5943600" y="120300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86" name="TextBox 2"/>
        <xdr:cNvSpPr txBox="1">
          <a:spLocks noChangeArrowheads="1"/>
        </xdr:cNvSpPr>
      </xdr:nvSpPr>
      <xdr:spPr bwMode="auto">
        <a:xfrm>
          <a:off x="5943600" y="120300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87" name="TextBox 2"/>
        <xdr:cNvSpPr txBox="1">
          <a:spLocks noChangeArrowheads="1"/>
        </xdr:cNvSpPr>
      </xdr:nvSpPr>
      <xdr:spPr bwMode="auto">
        <a:xfrm>
          <a:off x="5943600" y="120300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88" name="TextBox 2"/>
        <xdr:cNvSpPr txBox="1">
          <a:spLocks noChangeArrowheads="1"/>
        </xdr:cNvSpPr>
      </xdr:nvSpPr>
      <xdr:spPr bwMode="auto">
        <a:xfrm>
          <a:off x="5943600" y="120300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89" name="TextBox 2"/>
        <xdr:cNvSpPr txBox="1">
          <a:spLocks noChangeArrowheads="1"/>
        </xdr:cNvSpPr>
      </xdr:nvSpPr>
      <xdr:spPr bwMode="auto">
        <a:xfrm>
          <a:off x="5943600" y="120300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90" name="TextBox 2"/>
        <xdr:cNvSpPr txBox="1">
          <a:spLocks noChangeArrowheads="1"/>
        </xdr:cNvSpPr>
      </xdr:nvSpPr>
      <xdr:spPr bwMode="auto">
        <a:xfrm>
          <a:off x="5943600" y="120300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91" name="TextBox 2"/>
        <xdr:cNvSpPr txBox="1">
          <a:spLocks noChangeArrowheads="1"/>
        </xdr:cNvSpPr>
      </xdr:nvSpPr>
      <xdr:spPr bwMode="auto">
        <a:xfrm>
          <a:off x="5943600" y="120300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92" name="TextBox 2"/>
        <xdr:cNvSpPr txBox="1">
          <a:spLocks noChangeArrowheads="1"/>
        </xdr:cNvSpPr>
      </xdr:nvSpPr>
      <xdr:spPr bwMode="auto">
        <a:xfrm>
          <a:off x="5943600" y="120300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493" name="TextBox 2"/>
        <xdr:cNvSpPr txBox="1">
          <a:spLocks noChangeArrowheads="1"/>
        </xdr:cNvSpPr>
      </xdr:nvSpPr>
      <xdr:spPr bwMode="auto">
        <a:xfrm>
          <a:off x="5943600" y="120300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94" name="TextBox 2"/>
        <xdr:cNvSpPr txBox="1">
          <a:spLocks noChangeArrowheads="1"/>
        </xdr:cNvSpPr>
      </xdr:nvSpPr>
      <xdr:spPr bwMode="auto">
        <a:xfrm>
          <a:off x="5943600" y="120300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95" name="TextBox 2"/>
        <xdr:cNvSpPr txBox="1">
          <a:spLocks noChangeArrowheads="1"/>
        </xdr:cNvSpPr>
      </xdr:nvSpPr>
      <xdr:spPr bwMode="auto">
        <a:xfrm>
          <a:off x="5943600" y="120300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96" name="TextBox 2"/>
        <xdr:cNvSpPr txBox="1">
          <a:spLocks noChangeArrowheads="1"/>
        </xdr:cNvSpPr>
      </xdr:nvSpPr>
      <xdr:spPr bwMode="auto">
        <a:xfrm>
          <a:off x="5943600" y="120300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97" name="TextBox 2"/>
        <xdr:cNvSpPr txBox="1">
          <a:spLocks noChangeArrowheads="1"/>
        </xdr:cNvSpPr>
      </xdr:nvSpPr>
      <xdr:spPr bwMode="auto">
        <a:xfrm>
          <a:off x="5943600" y="120300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98" name="TextBox 2"/>
        <xdr:cNvSpPr txBox="1">
          <a:spLocks noChangeArrowheads="1"/>
        </xdr:cNvSpPr>
      </xdr:nvSpPr>
      <xdr:spPr bwMode="auto">
        <a:xfrm>
          <a:off x="5943600" y="120300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499" name="TextBox 2"/>
        <xdr:cNvSpPr txBox="1">
          <a:spLocks noChangeArrowheads="1"/>
        </xdr:cNvSpPr>
      </xdr:nvSpPr>
      <xdr:spPr bwMode="auto">
        <a:xfrm>
          <a:off x="5943600" y="120300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00" name="TextBox 2"/>
        <xdr:cNvSpPr txBox="1">
          <a:spLocks noChangeArrowheads="1"/>
        </xdr:cNvSpPr>
      </xdr:nvSpPr>
      <xdr:spPr bwMode="auto">
        <a:xfrm>
          <a:off x="5943600" y="120300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01" name="TextBox 2"/>
        <xdr:cNvSpPr txBox="1">
          <a:spLocks noChangeArrowheads="1"/>
        </xdr:cNvSpPr>
      </xdr:nvSpPr>
      <xdr:spPr bwMode="auto">
        <a:xfrm>
          <a:off x="5943600" y="120300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02" name="TextBox 2"/>
        <xdr:cNvSpPr txBox="1">
          <a:spLocks noChangeArrowheads="1"/>
        </xdr:cNvSpPr>
      </xdr:nvSpPr>
      <xdr:spPr bwMode="auto">
        <a:xfrm>
          <a:off x="5943600" y="120300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03" name="TextBox 2"/>
        <xdr:cNvSpPr txBox="1">
          <a:spLocks noChangeArrowheads="1"/>
        </xdr:cNvSpPr>
      </xdr:nvSpPr>
      <xdr:spPr bwMode="auto">
        <a:xfrm>
          <a:off x="5943600" y="120300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04" name="TextBox 2"/>
        <xdr:cNvSpPr txBox="1">
          <a:spLocks noChangeArrowheads="1"/>
        </xdr:cNvSpPr>
      </xdr:nvSpPr>
      <xdr:spPr bwMode="auto">
        <a:xfrm>
          <a:off x="5943600" y="120300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2261908</xdr:colOff>
      <xdr:row>1733</xdr:row>
      <xdr:rowOff>0</xdr:rowOff>
    </xdr:from>
    <xdr:ext cx="180975" cy="322169"/>
    <xdr:sp macro="" textlink="">
      <xdr:nvSpPr>
        <xdr:cNvPr id="505" name="TextBox 2"/>
        <xdr:cNvSpPr txBox="1">
          <a:spLocks noChangeArrowheads="1"/>
        </xdr:cNvSpPr>
      </xdr:nvSpPr>
      <xdr:spPr bwMode="auto">
        <a:xfrm>
          <a:off x="3576358" y="1214213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06" name="TextBox 2"/>
        <xdr:cNvSpPr txBox="1">
          <a:spLocks noChangeArrowheads="1"/>
        </xdr:cNvSpPr>
      </xdr:nvSpPr>
      <xdr:spPr bwMode="auto">
        <a:xfrm>
          <a:off x="5943600" y="122586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07" name="TextBox 2"/>
        <xdr:cNvSpPr txBox="1">
          <a:spLocks noChangeArrowheads="1"/>
        </xdr:cNvSpPr>
      </xdr:nvSpPr>
      <xdr:spPr bwMode="auto">
        <a:xfrm>
          <a:off x="5943600" y="122586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08" name="TextBox 2"/>
        <xdr:cNvSpPr txBox="1">
          <a:spLocks noChangeArrowheads="1"/>
        </xdr:cNvSpPr>
      </xdr:nvSpPr>
      <xdr:spPr bwMode="auto">
        <a:xfrm>
          <a:off x="5943600" y="122586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09" name="TextBox 2"/>
        <xdr:cNvSpPr txBox="1">
          <a:spLocks noChangeArrowheads="1"/>
        </xdr:cNvSpPr>
      </xdr:nvSpPr>
      <xdr:spPr bwMode="auto">
        <a:xfrm>
          <a:off x="5943600" y="122586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10" name="TextBox 2"/>
        <xdr:cNvSpPr txBox="1">
          <a:spLocks noChangeArrowheads="1"/>
        </xdr:cNvSpPr>
      </xdr:nvSpPr>
      <xdr:spPr bwMode="auto">
        <a:xfrm>
          <a:off x="5943600" y="122586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11" name="TextBox 2"/>
        <xdr:cNvSpPr txBox="1">
          <a:spLocks noChangeArrowheads="1"/>
        </xdr:cNvSpPr>
      </xdr:nvSpPr>
      <xdr:spPr bwMode="auto">
        <a:xfrm>
          <a:off x="5943600" y="122586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12" name="TextBox 2"/>
        <xdr:cNvSpPr txBox="1">
          <a:spLocks noChangeArrowheads="1"/>
        </xdr:cNvSpPr>
      </xdr:nvSpPr>
      <xdr:spPr bwMode="auto">
        <a:xfrm>
          <a:off x="5943600" y="122586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13" name="TextBox 2"/>
        <xdr:cNvSpPr txBox="1">
          <a:spLocks noChangeArrowheads="1"/>
        </xdr:cNvSpPr>
      </xdr:nvSpPr>
      <xdr:spPr bwMode="auto">
        <a:xfrm>
          <a:off x="5943600" y="122586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14" name="TextBox 2"/>
        <xdr:cNvSpPr txBox="1">
          <a:spLocks noChangeArrowheads="1"/>
        </xdr:cNvSpPr>
      </xdr:nvSpPr>
      <xdr:spPr bwMode="auto">
        <a:xfrm>
          <a:off x="5943600" y="122586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15" name="TextBox 2"/>
        <xdr:cNvSpPr txBox="1">
          <a:spLocks noChangeArrowheads="1"/>
        </xdr:cNvSpPr>
      </xdr:nvSpPr>
      <xdr:spPr bwMode="auto">
        <a:xfrm>
          <a:off x="5943600" y="122586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16" name="TextBox 2"/>
        <xdr:cNvSpPr txBox="1">
          <a:spLocks noChangeArrowheads="1"/>
        </xdr:cNvSpPr>
      </xdr:nvSpPr>
      <xdr:spPr bwMode="auto">
        <a:xfrm>
          <a:off x="5943600" y="122586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17" name="TextBox 2"/>
        <xdr:cNvSpPr txBox="1">
          <a:spLocks noChangeArrowheads="1"/>
        </xdr:cNvSpPr>
      </xdr:nvSpPr>
      <xdr:spPr bwMode="auto">
        <a:xfrm>
          <a:off x="5943600" y="122586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18" name="TextBox 2"/>
        <xdr:cNvSpPr txBox="1">
          <a:spLocks noChangeArrowheads="1"/>
        </xdr:cNvSpPr>
      </xdr:nvSpPr>
      <xdr:spPr bwMode="auto">
        <a:xfrm>
          <a:off x="5943600" y="122586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19" name="TextBox 2"/>
        <xdr:cNvSpPr txBox="1">
          <a:spLocks noChangeArrowheads="1"/>
        </xdr:cNvSpPr>
      </xdr:nvSpPr>
      <xdr:spPr bwMode="auto">
        <a:xfrm>
          <a:off x="5943600" y="122586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20" name="TextBox 2"/>
        <xdr:cNvSpPr txBox="1">
          <a:spLocks noChangeArrowheads="1"/>
        </xdr:cNvSpPr>
      </xdr:nvSpPr>
      <xdr:spPr bwMode="auto">
        <a:xfrm>
          <a:off x="5943600" y="122586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21" name="TextBox 2"/>
        <xdr:cNvSpPr txBox="1">
          <a:spLocks noChangeArrowheads="1"/>
        </xdr:cNvSpPr>
      </xdr:nvSpPr>
      <xdr:spPr bwMode="auto">
        <a:xfrm>
          <a:off x="5943600" y="122586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22" name="TextBox 2"/>
        <xdr:cNvSpPr txBox="1">
          <a:spLocks noChangeArrowheads="1"/>
        </xdr:cNvSpPr>
      </xdr:nvSpPr>
      <xdr:spPr bwMode="auto">
        <a:xfrm>
          <a:off x="5943600" y="122586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23" name="TextBox 2"/>
        <xdr:cNvSpPr txBox="1">
          <a:spLocks noChangeArrowheads="1"/>
        </xdr:cNvSpPr>
      </xdr:nvSpPr>
      <xdr:spPr bwMode="auto">
        <a:xfrm>
          <a:off x="5943600" y="122586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24" name="TextBox 2"/>
        <xdr:cNvSpPr txBox="1">
          <a:spLocks noChangeArrowheads="1"/>
        </xdr:cNvSpPr>
      </xdr:nvSpPr>
      <xdr:spPr bwMode="auto">
        <a:xfrm>
          <a:off x="5943600" y="122586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25" name="TextBox 2"/>
        <xdr:cNvSpPr txBox="1">
          <a:spLocks noChangeArrowheads="1"/>
        </xdr:cNvSpPr>
      </xdr:nvSpPr>
      <xdr:spPr bwMode="auto">
        <a:xfrm>
          <a:off x="5943600" y="122586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26" name="TextBox 2"/>
        <xdr:cNvSpPr txBox="1">
          <a:spLocks noChangeArrowheads="1"/>
        </xdr:cNvSpPr>
      </xdr:nvSpPr>
      <xdr:spPr bwMode="auto">
        <a:xfrm>
          <a:off x="5943600" y="122586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27" name="TextBox 2"/>
        <xdr:cNvSpPr txBox="1">
          <a:spLocks noChangeArrowheads="1"/>
        </xdr:cNvSpPr>
      </xdr:nvSpPr>
      <xdr:spPr bwMode="auto">
        <a:xfrm>
          <a:off x="5943600" y="122586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28" name="TextBox 2"/>
        <xdr:cNvSpPr txBox="1">
          <a:spLocks noChangeArrowheads="1"/>
        </xdr:cNvSpPr>
      </xdr:nvSpPr>
      <xdr:spPr bwMode="auto">
        <a:xfrm>
          <a:off x="5943600" y="12487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29" name="TextBox 2"/>
        <xdr:cNvSpPr txBox="1">
          <a:spLocks noChangeArrowheads="1"/>
        </xdr:cNvSpPr>
      </xdr:nvSpPr>
      <xdr:spPr bwMode="auto">
        <a:xfrm>
          <a:off x="5943600" y="12487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30" name="TextBox 2"/>
        <xdr:cNvSpPr txBox="1">
          <a:spLocks noChangeArrowheads="1"/>
        </xdr:cNvSpPr>
      </xdr:nvSpPr>
      <xdr:spPr bwMode="auto">
        <a:xfrm>
          <a:off x="5943600" y="12487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31" name="TextBox 2"/>
        <xdr:cNvSpPr txBox="1">
          <a:spLocks noChangeArrowheads="1"/>
        </xdr:cNvSpPr>
      </xdr:nvSpPr>
      <xdr:spPr bwMode="auto">
        <a:xfrm>
          <a:off x="5943600" y="12487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32" name="TextBox 2"/>
        <xdr:cNvSpPr txBox="1">
          <a:spLocks noChangeArrowheads="1"/>
        </xdr:cNvSpPr>
      </xdr:nvSpPr>
      <xdr:spPr bwMode="auto">
        <a:xfrm>
          <a:off x="5943600" y="12487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33" name="TextBox 2"/>
        <xdr:cNvSpPr txBox="1">
          <a:spLocks noChangeArrowheads="1"/>
        </xdr:cNvSpPr>
      </xdr:nvSpPr>
      <xdr:spPr bwMode="auto">
        <a:xfrm>
          <a:off x="5943600" y="12487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34" name="TextBox 2"/>
        <xdr:cNvSpPr txBox="1">
          <a:spLocks noChangeArrowheads="1"/>
        </xdr:cNvSpPr>
      </xdr:nvSpPr>
      <xdr:spPr bwMode="auto">
        <a:xfrm>
          <a:off x="5943600" y="12487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35" name="TextBox 2"/>
        <xdr:cNvSpPr txBox="1">
          <a:spLocks noChangeArrowheads="1"/>
        </xdr:cNvSpPr>
      </xdr:nvSpPr>
      <xdr:spPr bwMode="auto">
        <a:xfrm>
          <a:off x="5943600" y="12487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36" name="TextBox 2"/>
        <xdr:cNvSpPr txBox="1">
          <a:spLocks noChangeArrowheads="1"/>
        </xdr:cNvSpPr>
      </xdr:nvSpPr>
      <xdr:spPr bwMode="auto">
        <a:xfrm>
          <a:off x="5943600" y="12487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37" name="TextBox 2"/>
        <xdr:cNvSpPr txBox="1">
          <a:spLocks noChangeArrowheads="1"/>
        </xdr:cNvSpPr>
      </xdr:nvSpPr>
      <xdr:spPr bwMode="auto">
        <a:xfrm>
          <a:off x="5943600" y="12487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3393689</xdr:colOff>
      <xdr:row>1733</xdr:row>
      <xdr:rowOff>0</xdr:rowOff>
    </xdr:from>
    <xdr:ext cx="180975" cy="293594"/>
    <xdr:sp macro="" textlink="">
      <xdr:nvSpPr>
        <xdr:cNvPr id="538" name="TextBox 2"/>
        <xdr:cNvSpPr txBox="1">
          <a:spLocks noChangeArrowheads="1"/>
        </xdr:cNvSpPr>
      </xdr:nvSpPr>
      <xdr:spPr bwMode="auto">
        <a:xfrm>
          <a:off x="4708139" y="12487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2217085</xdr:colOff>
      <xdr:row>1733</xdr:row>
      <xdr:rowOff>0</xdr:rowOff>
    </xdr:from>
    <xdr:ext cx="180975" cy="293594"/>
    <xdr:sp macro="" textlink="">
      <xdr:nvSpPr>
        <xdr:cNvPr id="539" name="TextBox 2"/>
        <xdr:cNvSpPr txBox="1">
          <a:spLocks noChangeArrowheads="1"/>
        </xdr:cNvSpPr>
      </xdr:nvSpPr>
      <xdr:spPr bwMode="auto">
        <a:xfrm>
          <a:off x="3531535" y="12370733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2261908</xdr:colOff>
      <xdr:row>1733</xdr:row>
      <xdr:rowOff>0</xdr:rowOff>
    </xdr:from>
    <xdr:ext cx="180975" cy="322169"/>
    <xdr:sp macro="" textlink="">
      <xdr:nvSpPr>
        <xdr:cNvPr id="540" name="TextBox 2"/>
        <xdr:cNvSpPr txBox="1">
          <a:spLocks noChangeArrowheads="1"/>
        </xdr:cNvSpPr>
      </xdr:nvSpPr>
      <xdr:spPr bwMode="auto">
        <a:xfrm>
          <a:off x="3584202" y="27488031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144</xdr:row>
      <xdr:rowOff>112060</xdr:rowOff>
    </xdr:from>
    <xdr:ext cx="180975" cy="322169"/>
    <xdr:sp macro="" textlink="">
      <xdr:nvSpPr>
        <xdr:cNvPr id="541" name="TextBox 2"/>
        <xdr:cNvSpPr txBox="1">
          <a:spLocks noChangeArrowheads="1"/>
        </xdr:cNvSpPr>
      </xdr:nvSpPr>
      <xdr:spPr bwMode="auto">
        <a:xfrm>
          <a:off x="3584202" y="26927736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42" name="TextBox 2"/>
        <xdr:cNvSpPr txBox="1">
          <a:spLocks noChangeArrowheads="1"/>
        </xdr:cNvSpPr>
      </xdr:nvSpPr>
      <xdr:spPr bwMode="auto">
        <a:xfrm>
          <a:off x="5619750" y="27051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43" name="TextBox 2"/>
        <xdr:cNvSpPr txBox="1">
          <a:spLocks noChangeArrowheads="1"/>
        </xdr:cNvSpPr>
      </xdr:nvSpPr>
      <xdr:spPr bwMode="auto">
        <a:xfrm>
          <a:off x="5619750" y="27051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44" name="TextBox 2"/>
        <xdr:cNvSpPr txBox="1">
          <a:spLocks noChangeArrowheads="1"/>
        </xdr:cNvSpPr>
      </xdr:nvSpPr>
      <xdr:spPr bwMode="auto">
        <a:xfrm>
          <a:off x="5619750" y="27051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322169"/>
    <xdr:sp macro="" textlink="">
      <xdr:nvSpPr>
        <xdr:cNvPr id="545" name="TextBox 2"/>
        <xdr:cNvSpPr txBox="1">
          <a:spLocks noChangeArrowheads="1"/>
        </xdr:cNvSpPr>
      </xdr:nvSpPr>
      <xdr:spPr bwMode="auto">
        <a:xfrm>
          <a:off x="5619750" y="27051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46" name="TextBox 2"/>
        <xdr:cNvSpPr txBox="1">
          <a:spLocks noChangeArrowheads="1"/>
        </xdr:cNvSpPr>
      </xdr:nvSpPr>
      <xdr:spPr bwMode="auto">
        <a:xfrm>
          <a:off x="5619750" y="27051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47" name="TextBox 2"/>
        <xdr:cNvSpPr txBox="1">
          <a:spLocks noChangeArrowheads="1"/>
        </xdr:cNvSpPr>
      </xdr:nvSpPr>
      <xdr:spPr bwMode="auto">
        <a:xfrm>
          <a:off x="5619750" y="27051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48" name="TextBox 2"/>
        <xdr:cNvSpPr txBox="1">
          <a:spLocks noChangeArrowheads="1"/>
        </xdr:cNvSpPr>
      </xdr:nvSpPr>
      <xdr:spPr bwMode="auto">
        <a:xfrm>
          <a:off x="5619750" y="27051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49" name="TextBox 2"/>
        <xdr:cNvSpPr txBox="1">
          <a:spLocks noChangeArrowheads="1"/>
        </xdr:cNvSpPr>
      </xdr:nvSpPr>
      <xdr:spPr bwMode="auto">
        <a:xfrm>
          <a:off x="5619750" y="27051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50" name="TextBox 2"/>
        <xdr:cNvSpPr txBox="1">
          <a:spLocks noChangeArrowheads="1"/>
        </xdr:cNvSpPr>
      </xdr:nvSpPr>
      <xdr:spPr bwMode="auto">
        <a:xfrm>
          <a:off x="5619750" y="27051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93594"/>
    <xdr:sp macro="" textlink="">
      <xdr:nvSpPr>
        <xdr:cNvPr id="551" name="TextBox 2"/>
        <xdr:cNvSpPr txBox="1">
          <a:spLocks noChangeArrowheads="1"/>
        </xdr:cNvSpPr>
      </xdr:nvSpPr>
      <xdr:spPr bwMode="auto">
        <a:xfrm>
          <a:off x="5619750" y="27051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84069"/>
    <xdr:sp macro="" textlink="">
      <xdr:nvSpPr>
        <xdr:cNvPr id="552" name="TextBox 2"/>
        <xdr:cNvSpPr txBox="1">
          <a:spLocks noChangeArrowheads="1"/>
        </xdr:cNvSpPr>
      </xdr:nvSpPr>
      <xdr:spPr bwMode="auto">
        <a:xfrm>
          <a:off x="5619750" y="2705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84069"/>
    <xdr:sp macro="" textlink="">
      <xdr:nvSpPr>
        <xdr:cNvPr id="553" name="TextBox 2"/>
        <xdr:cNvSpPr txBox="1">
          <a:spLocks noChangeArrowheads="1"/>
        </xdr:cNvSpPr>
      </xdr:nvSpPr>
      <xdr:spPr bwMode="auto">
        <a:xfrm>
          <a:off x="5619750" y="2705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84069"/>
    <xdr:sp macro="" textlink="">
      <xdr:nvSpPr>
        <xdr:cNvPr id="554" name="TextBox 2"/>
        <xdr:cNvSpPr txBox="1">
          <a:spLocks noChangeArrowheads="1"/>
        </xdr:cNvSpPr>
      </xdr:nvSpPr>
      <xdr:spPr bwMode="auto">
        <a:xfrm>
          <a:off x="5619750" y="2705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84069"/>
    <xdr:sp macro="" textlink="">
      <xdr:nvSpPr>
        <xdr:cNvPr id="555" name="TextBox 2"/>
        <xdr:cNvSpPr txBox="1">
          <a:spLocks noChangeArrowheads="1"/>
        </xdr:cNvSpPr>
      </xdr:nvSpPr>
      <xdr:spPr bwMode="auto">
        <a:xfrm>
          <a:off x="5619750" y="2705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84069"/>
    <xdr:sp macro="" textlink="">
      <xdr:nvSpPr>
        <xdr:cNvPr id="556" name="TextBox 2"/>
        <xdr:cNvSpPr txBox="1">
          <a:spLocks noChangeArrowheads="1"/>
        </xdr:cNvSpPr>
      </xdr:nvSpPr>
      <xdr:spPr bwMode="auto">
        <a:xfrm>
          <a:off x="5619750" y="2705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84069"/>
    <xdr:sp macro="" textlink="">
      <xdr:nvSpPr>
        <xdr:cNvPr id="557" name="TextBox 2"/>
        <xdr:cNvSpPr txBox="1">
          <a:spLocks noChangeArrowheads="1"/>
        </xdr:cNvSpPr>
      </xdr:nvSpPr>
      <xdr:spPr bwMode="auto">
        <a:xfrm>
          <a:off x="5619750" y="2705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55494"/>
    <xdr:sp macro="" textlink="">
      <xdr:nvSpPr>
        <xdr:cNvPr id="558" name="TextBox 2"/>
        <xdr:cNvSpPr txBox="1">
          <a:spLocks noChangeArrowheads="1"/>
        </xdr:cNvSpPr>
      </xdr:nvSpPr>
      <xdr:spPr bwMode="auto">
        <a:xfrm>
          <a:off x="5619750" y="2705100"/>
          <a:ext cx="1809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55494"/>
    <xdr:sp macro="" textlink="">
      <xdr:nvSpPr>
        <xdr:cNvPr id="559" name="TextBox 2"/>
        <xdr:cNvSpPr txBox="1">
          <a:spLocks noChangeArrowheads="1"/>
        </xdr:cNvSpPr>
      </xdr:nvSpPr>
      <xdr:spPr bwMode="auto">
        <a:xfrm>
          <a:off x="5619750" y="2705100"/>
          <a:ext cx="1809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55494"/>
    <xdr:sp macro="" textlink="">
      <xdr:nvSpPr>
        <xdr:cNvPr id="560" name="TextBox 2"/>
        <xdr:cNvSpPr txBox="1">
          <a:spLocks noChangeArrowheads="1"/>
        </xdr:cNvSpPr>
      </xdr:nvSpPr>
      <xdr:spPr bwMode="auto">
        <a:xfrm>
          <a:off x="5619750" y="2705100"/>
          <a:ext cx="1809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55494"/>
    <xdr:sp macro="" textlink="">
      <xdr:nvSpPr>
        <xdr:cNvPr id="561" name="TextBox 2"/>
        <xdr:cNvSpPr txBox="1">
          <a:spLocks noChangeArrowheads="1"/>
        </xdr:cNvSpPr>
      </xdr:nvSpPr>
      <xdr:spPr bwMode="auto">
        <a:xfrm>
          <a:off x="5619750" y="2705100"/>
          <a:ext cx="1809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55494"/>
    <xdr:sp macro="" textlink="">
      <xdr:nvSpPr>
        <xdr:cNvPr id="562" name="TextBox 2"/>
        <xdr:cNvSpPr txBox="1">
          <a:spLocks noChangeArrowheads="1"/>
        </xdr:cNvSpPr>
      </xdr:nvSpPr>
      <xdr:spPr bwMode="auto">
        <a:xfrm>
          <a:off x="5619750" y="2705100"/>
          <a:ext cx="1809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55494"/>
    <xdr:sp macro="" textlink="">
      <xdr:nvSpPr>
        <xdr:cNvPr id="563" name="TextBox 2"/>
        <xdr:cNvSpPr txBox="1">
          <a:spLocks noChangeArrowheads="1"/>
        </xdr:cNvSpPr>
      </xdr:nvSpPr>
      <xdr:spPr bwMode="auto">
        <a:xfrm>
          <a:off x="5619750" y="2705100"/>
          <a:ext cx="1809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84069"/>
    <xdr:sp macro="" textlink="">
      <xdr:nvSpPr>
        <xdr:cNvPr id="564" name="TextBox 2"/>
        <xdr:cNvSpPr txBox="1">
          <a:spLocks noChangeArrowheads="1"/>
        </xdr:cNvSpPr>
      </xdr:nvSpPr>
      <xdr:spPr bwMode="auto">
        <a:xfrm>
          <a:off x="5619750" y="2705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84069"/>
    <xdr:sp macro="" textlink="">
      <xdr:nvSpPr>
        <xdr:cNvPr id="565" name="TextBox 2"/>
        <xdr:cNvSpPr txBox="1">
          <a:spLocks noChangeArrowheads="1"/>
        </xdr:cNvSpPr>
      </xdr:nvSpPr>
      <xdr:spPr bwMode="auto">
        <a:xfrm>
          <a:off x="5619750" y="2705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84069"/>
    <xdr:sp macro="" textlink="">
      <xdr:nvSpPr>
        <xdr:cNvPr id="566" name="TextBox 2"/>
        <xdr:cNvSpPr txBox="1">
          <a:spLocks noChangeArrowheads="1"/>
        </xdr:cNvSpPr>
      </xdr:nvSpPr>
      <xdr:spPr bwMode="auto">
        <a:xfrm>
          <a:off x="5619750" y="2705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84069"/>
    <xdr:sp macro="" textlink="">
      <xdr:nvSpPr>
        <xdr:cNvPr id="567" name="TextBox 2"/>
        <xdr:cNvSpPr txBox="1">
          <a:spLocks noChangeArrowheads="1"/>
        </xdr:cNvSpPr>
      </xdr:nvSpPr>
      <xdr:spPr bwMode="auto">
        <a:xfrm>
          <a:off x="5619750" y="2705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1733</xdr:row>
      <xdr:rowOff>0</xdr:rowOff>
    </xdr:from>
    <xdr:ext cx="180975" cy="284069"/>
    <xdr:sp macro="" textlink="">
      <xdr:nvSpPr>
        <xdr:cNvPr id="568" name="TextBox 2"/>
        <xdr:cNvSpPr txBox="1">
          <a:spLocks noChangeArrowheads="1"/>
        </xdr:cNvSpPr>
      </xdr:nvSpPr>
      <xdr:spPr bwMode="auto">
        <a:xfrm>
          <a:off x="5619750" y="2705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390525</xdr:colOff>
      <xdr:row>113</xdr:row>
      <xdr:rowOff>0</xdr:rowOff>
    </xdr:from>
    <xdr:to>
      <xdr:col>4</xdr:col>
      <xdr:colOff>571500</xdr:colOff>
      <xdr:row>114</xdr:row>
      <xdr:rowOff>101711</xdr:rowOff>
    </xdr:to>
    <xdr:sp macro="" textlink="">
      <xdr:nvSpPr>
        <xdr:cNvPr id="1017" name="TextBox 2"/>
        <xdr:cNvSpPr txBox="1">
          <a:spLocks noChangeArrowheads="1"/>
        </xdr:cNvSpPr>
      </xdr:nvSpPr>
      <xdr:spPr bwMode="auto">
        <a:xfrm>
          <a:off x="5619750" y="1945005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113</xdr:row>
      <xdr:rowOff>0</xdr:rowOff>
    </xdr:from>
    <xdr:to>
      <xdr:col>4</xdr:col>
      <xdr:colOff>571500</xdr:colOff>
      <xdr:row>114</xdr:row>
      <xdr:rowOff>101711</xdr:rowOff>
    </xdr:to>
    <xdr:sp macro="" textlink="">
      <xdr:nvSpPr>
        <xdr:cNvPr id="1018" name="TextBox 2"/>
        <xdr:cNvSpPr txBox="1">
          <a:spLocks noChangeArrowheads="1"/>
        </xdr:cNvSpPr>
      </xdr:nvSpPr>
      <xdr:spPr bwMode="auto">
        <a:xfrm>
          <a:off x="5619750" y="1945005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113</xdr:row>
      <xdr:rowOff>0</xdr:rowOff>
    </xdr:from>
    <xdr:to>
      <xdr:col>4</xdr:col>
      <xdr:colOff>571500</xdr:colOff>
      <xdr:row>114</xdr:row>
      <xdr:rowOff>101711</xdr:rowOff>
    </xdr:to>
    <xdr:sp macro="" textlink="">
      <xdr:nvSpPr>
        <xdr:cNvPr id="1019" name="TextBox 2"/>
        <xdr:cNvSpPr txBox="1">
          <a:spLocks noChangeArrowheads="1"/>
        </xdr:cNvSpPr>
      </xdr:nvSpPr>
      <xdr:spPr bwMode="auto">
        <a:xfrm>
          <a:off x="5619750" y="1945005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113</xdr:row>
      <xdr:rowOff>0</xdr:rowOff>
    </xdr:from>
    <xdr:to>
      <xdr:col>4</xdr:col>
      <xdr:colOff>571500</xdr:colOff>
      <xdr:row>114</xdr:row>
      <xdr:rowOff>101711</xdr:rowOff>
    </xdr:to>
    <xdr:sp macro="" textlink="">
      <xdr:nvSpPr>
        <xdr:cNvPr id="1020" name="TextBox 2"/>
        <xdr:cNvSpPr txBox="1">
          <a:spLocks noChangeArrowheads="1"/>
        </xdr:cNvSpPr>
      </xdr:nvSpPr>
      <xdr:spPr bwMode="auto">
        <a:xfrm>
          <a:off x="5619750" y="1945005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113</xdr:row>
      <xdr:rowOff>0</xdr:rowOff>
    </xdr:from>
    <xdr:to>
      <xdr:col>4</xdr:col>
      <xdr:colOff>571500</xdr:colOff>
      <xdr:row>114</xdr:row>
      <xdr:rowOff>101711</xdr:rowOff>
    </xdr:to>
    <xdr:sp macro="" textlink="">
      <xdr:nvSpPr>
        <xdr:cNvPr id="1021" name="TextBox 2"/>
        <xdr:cNvSpPr txBox="1">
          <a:spLocks noChangeArrowheads="1"/>
        </xdr:cNvSpPr>
      </xdr:nvSpPr>
      <xdr:spPr bwMode="auto">
        <a:xfrm>
          <a:off x="5619750" y="1945005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113</xdr:row>
      <xdr:rowOff>0</xdr:rowOff>
    </xdr:from>
    <xdr:to>
      <xdr:col>4</xdr:col>
      <xdr:colOff>571500</xdr:colOff>
      <xdr:row>114</xdr:row>
      <xdr:rowOff>101711</xdr:rowOff>
    </xdr:to>
    <xdr:sp macro="" textlink="">
      <xdr:nvSpPr>
        <xdr:cNvPr id="1022" name="TextBox 2"/>
        <xdr:cNvSpPr txBox="1">
          <a:spLocks noChangeArrowheads="1"/>
        </xdr:cNvSpPr>
      </xdr:nvSpPr>
      <xdr:spPr bwMode="auto">
        <a:xfrm>
          <a:off x="5619750" y="1945005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113</xdr:row>
      <xdr:rowOff>0</xdr:rowOff>
    </xdr:from>
    <xdr:to>
      <xdr:col>4</xdr:col>
      <xdr:colOff>571500</xdr:colOff>
      <xdr:row>114</xdr:row>
      <xdr:rowOff>73136</xdr:rowOff>
    </xdr:to>
    <xdr:sp macro="" textlink="">
      <xdr:nvSpPr>
        <xdr:cNvPr id="1023" name="TextBox 2"/>
        <xdr:cNvSpPr txBox="1">
          <a:spLocks noChangeArrowheads="1"/>
        </xdr:cNvSpPr>
      </xdr:nvSpPr>
      <xdr:spPr bwMode="auto">
        <a:xfrm>
          <a:off x="5619750" y="194500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113</xdr:row>
      <xdr:rowOff>0</xdr:rowOff>
    </xdr:from>
    <xdr:to>
      <xdr:col>4</xdr:col>
      <xdr:colOff>571500</xdr:colOff>
      <xdr:row>114</xdr:row>
      <xdr:rowOff>73136</xdr:rowOff>
    </xdr:to>
    <xdr:sp macro="" textlink="">
      <xdr:nvSpPr>
        <xdr:cNvPr id="1024" name="TextBox 2"/>
        <xdr:cNvSpPr txBox="1">
          <a:spLocks noChangeArrowheads="1"/>
        </xdr:cNvSpPr>
      </xdr:nvSpPr>
      <xdr:spPr bwMode="auto">
        <a:xfrm>
          <a:off x="5619750" y="194500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113</xdr:row>
      <xdr:rowOff>0</xdr:rowOff>
    </xdr:from>
    <xdr:to>
      <xdr:col>4</xdr:col>
      <xdr:colOff>571500</xdr:colOff>
      <xdr:row>114</xdr:row>
      <xdr:rowOff>73136</xdr:rowOff>
    </xdr:to>
    <xdr:sp macro="" textlink="">
      <xdr:nvSpPr>
        <xdr:cNvPr id="1025" name="TextBox 2"/>
        <xdr:cNvSpPr txBox="1">
          <a:spLocks noChangeArrowheads="1"/>
        </xdr:cNvSpPr>
      </xdr:nvSpPr>
      <xdr:spPr bwMode="auto">
        <a:xfrm>
          <a:off x="5619750" y="194500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113</xdr:row>
      <xdr:rowOff>0</xdr:rowOff>
    </xdr:from>
    <xdr:to>
      <xdr:col>4</xdr:col>
      <xdr:colOff>571500</xdr:colOff>
      <xdr:row>114</xdr:row>
      <xdr:rowOff>73136</xdr:rowOff>
    </xdr:to>
    <xdr:sp macro="" textlink="">
      <xdr:nvSpPr>
        <xdr:cNvPr id="1026" name="TextBox 2"/>
        <xdr:cNvSpPr txBox="1">
          <a:spLocks noChangeArrowheads="1"/>
        </xdr:cNvSpPr>
      </xdr:nvSpPr>
      <xdr:spPr bwMode="auto">
        <a:xfrm>
          <a:off x="5619750" y="194500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113</xdr:row>
      <xdr:rowOff>0</xdr:rowOff>
    </xdr:from>
    <xdr:to>
      <xdr:col>4</xdr:col>
      <xdr:colOff>571500</xdr:colOff>
      <xdr:row>114</xdr:row>
      <xdr:rowOff>73136</xdr:rowOff>
    </xdr:to>
    <xdr:sp macro="" textlink="">
      <xdr:nvSpPr>
        <xdr:cNvPr id="1027" name="TextBox 2"/>
        <xdr:cNvSpPr txBox="1">
          <a:spLocks noChangeArrowheads="1"/>
        </xdr:cNvSpPr>
      </xdr:nvSpPr>
      <xdr:spPr bwMode="auto">
        <a:xfrm>
          <a:off x="5619750" y="194500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113</xdr:row>
      <xdr:rowOff>0</xdr:rowOff>
    </xdr:from>
    <xdr:to>
      <xdr:col>4</xdr:col>
      <xdr:colOff>571500</xdr:colOff>
      <xdr:row>114</xdr:row>
      <xdr:rowOff>73136</xdr:rowOff>
    </xdr:to>
    <xdr:sp macro="" textlink="">
      <xdr:nvSpPr>
        <xdr:cNvPr id="1028" name="TextBox 2"/>
        <xdr:cNvSpPr txBox="1">
          <a:spLocks noChangeArrowheads="1"/>
        </xdr:cNvSpPr>
      </xdr:nvSpPr>
      <xdr:spPr bwMode="auto">
        <a:xfrm>
          <a:off x="5619750" y="194500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390525</xdr:colOff>
      <xdr:row>144</xdr:row>
      <xdr:rowOff>0</xdr:rowOff>
    </xdr:from>
    <xdr:ext cx="180975" cy="322169"/>
    <xdr:sp macro="" textlink="">
      <xdr:nvSpPr>
        <xdr:cNvPr id="1029" name="TextBox 2"/>
        <xdr:cNvSpPr txBox="1">
          <a:spLocks noChangeArrowheads="1"/>
        </xdr:cNvSpPr>
      </xdr:nvSpPr>
      <xdr:spPr bwMode="auto">
        <a:xfrm>
          <a:off x="5619750" y="25679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144</xdr:row>
      <xdr:rowOff>0</xdr:rowOff>
    </xdr:from>
    <xdr:ext cx="180975" cy="322169"/>
    <xdr:sp macro="" textlink="">
      <xdr:nvSpPr>
        <xdr:cNvPr id="1030" name="TextBox 2"/>
        <xdr:cNvSpPr txBox="1">
          <a:spLocks noChangeArrowheads="1"/>
        </xdr:cNvSpPr>
      </xdr:nvSpPr>
      <xdr:spPr bwMode="auto">
        <a:xfrm>
          <a:off x="5619750" y="25679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144</xdr:row>
      <xdr:rowOff>0</xdr:rowOff>
    </xdr:from>
    <xdr:ext cx="180975" cy="322169"/>
    <xdr:sp macro="" textlink="">
      <xdr:nvSpPr>
        <xdr:cNvPr id="1031" name="TextBox 2"/>
        <xdr:cNvSpPr txBox="1">
          <a:spLocks noChangeArrowheads="1"/>
        </xdr:cNvSpPr>
      </xdr:nvSpPr>
      <xdr:spPr bwMode="auto">
        <a:xfrm>
          <a:off x="5619750" y="25679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144</xdr:row>
      <xdr:rowOff>0</xdr:rowOff>
    </xdr:from>
    <xdr:ext cx="180975" cy="322169"/>
    <xdr:sp macro="" textlink="">
      <xdr:nvSpPr>
        <xdr:cNvPr id="1032" name="TextBox 2"/>
        <xdr:cNvSpPr txBox="1">
          <a:spLocks noChangeArrowheads="1"/>
        </xdr:cNvSpPr>
      </xdr:nvSpPr>
      <xdr:spPr bwMode="auto">
        <a:xfrm>
          <a:off x="5619750" y="25679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144</xdr:row>
      <xdr:rowOff>0</xdr:rowOff>
    </xdr:from>
    <xdr:ext cx="180975" cy="322169"/>
    <xdr:sp macro="" textlink="">
      <xdr:nvSpPr>
        <xdr:cNvPr id="1033" name="TextBox 2"/>
        <xdr:cNvSpPr txBox="1">
          <a:spLocks noChangeArrowheads="1"/>
        </xdr:cNvSpPr>
      </xdr:nvSpPr>
      <xdr:spPr bwMode="auto">
        <a:xfrm>
          <a:off x="5619750" y="25679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144</xdr:row>
      <xdr:rowOff>0</xdr:rowOff>
    </xdr:from>
    <xdr:ext cx="180975" cy="322169"/>
    <xdr:sp macro="" textlink="">
      <xdr:nvSpPr>
        <xdr:cNvPr id="1034" name="TextBox 2"/>
        <xdr:cNvSpPr txBox="1">
          <a:spLocks noChangeArrowheads="1"/>
        </xdr:cNvSpPr>
      </xdr:nvSpPr>
      <xdr:spPr bwMode="auto">
        <a:xfrm>
          <a:off x="5619750" y="25679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144</xdr:row>
      <xdr:rowOff>0</xdr:rowOff>
    </xdr:from>
    <xdr:ext cx="180975" cy="293594"/>
    <xdr:sp macro="" textlink="">
      <xdr:nvSpPr>
        <xdr:cNvPr id="1035" name="TextBox 2"/>
        <xdr:cNvSpPr txBox="1">
          <a:spLocks noChangeArrowheads="1"/>
        </xdr:cNvSpPr>
      </xdr:nvSpPr>
      <xdr:spPr bwMode="auto">
        <a:xfrm>
          <a:off x="5619750" y="25679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144</xdr:row>
      <xdr:rowOff>0</xdr:rowOff>
    </xdr:from>
    <xdr:ext cx="180975" cy="293594"/>
    <xdr:sp macro="" textlink="">
      <xdr:nvSpPr>
        <xdr:cNvPr id="1036" name="TextBox 2"/>
        <xdr:cNvSpPr txBox="1">
          <a:spLocks noChangeArrowheads="1"/>
        </xdr:cNvSpPr>
      </xdr:nvSpPr>
      <xdr:spPr bwMode="auto">
        <a:xfrm>
          <a:off x="5619750" y="25679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144</xdr:row>
      <xdr:rowOff>0</xdr:rowOff>
    </xdr:from>
    <xdr:ext cx="180975" cy="293594"/>
    <xdr:sp macro="" textlink="">
      <xdr:nvSpPr>
        <xdr:cNvPr id="1037" name="TextBox 2"/>
        <xdr:cNvSpPr txBox="1">
          <a:spLocks noChangeArrowheads="1"/>
        </xdr:cNvSpPr>
      </xdr:nvSpPr>
      <xdr:spPr bwMode="auto">
        <a:xfrm>
          <a:off x="5619750" y="25679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144</xdr:row>
      <xdr:rowOff>0</xdr:rowOff>
    </xdr:from>
    <xdr:ext cx="180975" cy="293594"/>
    <xdr:sp macro="" textlink="">
      <xdr:nvSpPr>
        <xdr:cNvPr id="1038" name="TextBox 2"/>
        <xdr:cNvSpPr txBox="1">
          <a:spLocks noChangeArrowheads="1"/>
        </xdr:cNvSpPr>
      </xdr:nvSpPr>
      <xdr:spPr bwMode="auto">
        <a:xfrm>
          <a:off x="5619750" y="25679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144</xdr:row>
      <xdr:rowOff>0</xdr:rowOff>
    </xdr:from>
    <xdr:ext cx="180975" cy="293594"/>
    <xdr:sp macro="" textlink="">
      <xdr:nvSpPr>
        <xdr:cNvPr id="1039" name="TextBox 2"/>
        <xdr:cNvSpPr txBox="1">
          <a:spLocks noChangeArrowheads="1"/>
        </xdr:cNvSpPr>
      </xdr:nvSpPr>
      <xdr:spPr bwMode="auto">
        <a:xfrm>
          <a:off x="5619750" y="25679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322169"/>
    <xdr:sp macro="" textlink="">
      <xdr:nvSpPr>
        <xdr:cNvPr id="1040" name="TextBox 2"/>
        <xdr:cNvSpPr txBox="1">
          <a:spLocks noChangeArrowheads="1"/>
        </xdr:cNvSpPr>
      </xdr:nvSpPr>
      <xdr:spPr bwMode="auto">
        <a:xfrm>
          <a:off x="5619750" y="258603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322169"/>
    <xdr:sp macro="" textlink="">
      <xdr:nvSpPr>
        <xdr:cNvPr id="1041" name="TextBox 2"/>
        <xdr:cNvSpPr txBox="1">
          <a:spLocks noChangeArrowheads="1"/>
        </xdr:cNvSpPr>
      </xdr:nvSpPr>
      <xdr:spPr bwMode="auto">
        <a:xfrm>
          <a:off x="5619750" y="258603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322169"/>
    <xdr:sp macro="" textlink="">
      <xdr:nvSpPr>
        <xdr:cNvPr id="1042" name="TextBox 2"/>
        <xdr:cNvSpPr txBox="1">
          <a:spLocks noChangeArrowheads="1"/>
        </xdr:cNvSpPr>
      </xdr:nvSpPr>
      <xdr:spPr bwMode="auto">
        <a:xfrm>
          <a:off x="5619750" y="258603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322169"/>
    <xdr:sp macro="" textlink="">
      <xdr:nvSpPr>
        <xdr:cNvPr id="1043" name="TextBox 2"/>
        <xdr:cNvSpPr txBox="1">
          <a:spLocks noChangeArrowheads="1"/>
        </xdr:cNvSpPr>
      </xdr:nvSpPr>
      <xdr:spPr bwMode="auto">
        <a:xfrm>
          <a:off x="5619750" y="258603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322169"/>
    <xdr:sp macro="" textlink="">
      <xdr:nvSpPr>
        <xdr:cNvPr id="1044" name="TextBox 2"/>
        <xdr:cNvSpPr txBox="1">
          <a:spLocks noChangeArrowheads="1"/>
        </xdr:cNvSpPr>
      </xdr:nvSpPr>
      <xdr:spPr bwMode="auto">
        <a:xfrm>
          <a:off x="5619750" y="258603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322169"/>
    <xdr:sp macro="" textlink="">
      <xdr:nvSpPr>
        <xdr:cNvPr id="1045" name="TextBox 2"/>
        <xdr:cNvSpPr txBox="1">
          <a:spLocks noChangeArrowheads="1"/>
        </xdr:cNvSpPr>
      </xdr:nvSpPr>
      <xdr:spPr bwMode="auto">
        <a:xfrm>
          <a:off x="5619750" y="258603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293594"/>
    <xdr:sp macro="" textlink="">
      <xdr:nvSpPr>
        <xdr:cNvPr id="1046" name="TextBox 2"/>
        <xdr:cNvSpPr txBox="1">
          <a:spLocks noChangeArrowheads="1"/>
        </xdr:cNvSpPr>
      </xdr:nvSpPr>
      <xdr:spPr bwMode="auto">
        <a:xfrm>
          <a:off x="5619750" y="258603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293594"/>
    <xdr:sp macro="" textlink="">
      <xdr:nvSpPr>
        <xdr:cNvPr id="1047" name="TextBox 2"/>
        <xdr:cNvSpPr txBox="1">
          <a:spLocks noChangeArrowheads="1"/>
        </xdr:cNvSpPr>
      </xdr:nvSpPr>
      <xdr:spPr bwMode="auto">
        <a:xfrm>
          <a:off x="5619750" y="258603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293594"/>
    <xdr:sp macro="" textlink="">
      <xdr:nvSpPr>
        <xdr:cNvPr id="1048" name="TextBox 2"/>
        <xdr:cNvSpPr txBox="1">
          <a:spLocks noChangeArrowheads="1"/>
        </xdr:cNvSpPr>
      </xdr:nvSpPr>
      <xdr:spPr bwMode="auto">
        <a:xfrm>
          <a:off x="5619750" y="258603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293594"/>
    <xdr:sp macro="" textlink="">
      <xdr:nvSpPr>
        <xdr:cNvPr id="1049" name="TextBox 2"/>
        <xdr:cNvSpPr txBox="1">
          <a:spLocks noChangeArrowheads="1"/>
        </xdr:cNvSpPr>
      </xdr:nvSpPr>
      <xdr:spPr bwMode="auto">
        <a:xfrm>
          <a:off x="5619750" y="258603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293594"/>
    <xdr:sp macro="" textlink="">
      <xdr:nvSpPr>
        <xdr:cNvPr id="1050" name="TextBox 2"/>
        <xdr:cNvSpPr txBox="1">
          <a:spLocks noChangeArrowheads="1"/>
        </xdr:cNvSpPr>
      </xdr:nvSpPr>
      <xdr:spPr bwMode="auto">
        <a:xfrm>
          <a:off x="5619750" y="258603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293594"/>
    <xdr:sp macro="" textlink="">
      <xdr:nvSpPr>
        <xdr:cNvPr id="1051" name="TextBox 2"/>
        <xdr:cNvSpPr txBox="1">
          <a:spLocks noChangeArrowheads="1"/>
        </xdr:cNvSpPr>
      </xdr:nvSpPr>
      <xdr:spPr bwMode="auto">
        <a:xfrm>
          <a:off x="5619750" y="258603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322169"/>
    <xdr:sp macro="" textlink="">
      <xdr:nvSpPr>
        <xdr:cNvPr id="1052" name="TextBox 2"/>
        <xdr:cNvSpPr txBox="1">
          <a:spLocks noChangeArrowheads="1"/>
        </xdr:cNvSpPr>
      </xdr:nvSpPr>
      <xdr:spPr bwMode="auto">
        <a:xfrm>
          <a:off x="5619750" y="258603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322169"/>
    <xdr:sp macro="" textlink="">
      <xdr:nvSpPr>
        <xdr:cNvPr id="1053" name="TextBox 2"/>
        <xdr:cNvSpPr txBox="1">
          <a:spLocks noChangeArrowheads="1"/>
        </xdr:cNvSpPr>
      </xdr:nvSpPr>
      <xdr:spPr bwMode="auto">
        <a:xfrm>
          <a:off x="5619750" y="258603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322169"/>
    <xdr:sp macro="" textlink="">
      <xdr:nvSpPr>
        <xdr:cNvPr id="1054" name="TextBox 2"/>
        <xdr:cNvSpPr txBox="1">
          <a:spLocks noChangeArrowheads="1"/>
        </xdr:cNvSpPr>
      </xdr:nvSpPr>
      <xdr:spPr bwMode="auto">
        <a:xfrm>
          <a:off x="5619750" y="258603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322169"/>
    <xdr:sp macro="" textlink="">
      <xdr:nvSpPr>
        <xdr:cNvPr id="1055" name="TextBox 2"/>
        <xdr:cNvSpPr txBox="1">
          <a:spLocks noChangeArrowheads="1"/>
        </xdr:cNvSpPr>
      </xdr:nvSpPr>
      <xdr:spPr bwMode="auto">
        <a:xfrm>
          <a:off x="5619750" y="258603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322169"/>
    <xdr:sp macro="" textlink="">
      <xdr:nvSpPr>
        <xdr:cNvPr id="1056" name="TextBox 2"/>
        <xdr:cNvSpPr txBox="1">
          <a:spLocks noChangeArrowheads="1"/>
        </xdr:cNvSpPr>
      </xdr:nvSpPr>
      <xdr:spPr bwMode="auto">
        <a:xfrm>
          <a:off x="5619750" y="258603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322169"/>
    <xdr:sp macro="" textlink="">
      <xdr:nvSpPr>
        <xdr:cNvPr id="1057" name="TextBox 2"/>
        <xdr:cNvSpPr txBox="1">
          <a:spLocks noChangeArrowheads="1"/>
        </xdr:cNvSpPr>
      </xdr:nvSpPr>
      <xdr:spPr bwMode="auto">
        <a:xfrm>
          <a:off x="5619750" y="258603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293594"/>
    <xdr:sp macro="" textlink="">
      <xdr:nvSpPr>
        <xdr:cNvPr id="1058" name="TextBox 2"/>
        <xdr:cNvSpPr txBox="1">
          <a:spLocks noChangeArrowheads="1"/>
        </xdr:cNvSpPr>
      </xdr:nvSpPr>
      <xdr:spPr bwMode="auto">
        <a:xfrm>
          <a:off x="5619750" y="258603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293594"/>
    <xdr:sp macro="" textlink="">
      <xdr:nvSpPr>
        <xdr:cNvPr id="1059" name="TextBox 2"/>
        <xdr:cNvSpPr txBox="1">
          <a:spLocks noChangeArrowheads="1"/>
        </xdr:cNvSpPr>
      </xdr:nvSpPr>
      <xdr:spPr bwMode="auto">
        <a:xfrm>
          <a:off x="5619750" y="258603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293594"/>
    <xdr:sp macro="" textlink="">
      <xdr:nvSpPr>
        <xdr:cNvPr id="1060" name="TextBox 2"/>
        <xdr:cNvSpPr txBox="1">
          <a:spLocks noChangeArrowheads="1"/>
        </xdr:cNvSpPr>
      </xdr:nvSpPr>
      <xdr:spPr bwMode="auto">
        <a:xfrm>
          <a:off x="5619750" y="258603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293594"/>
    <xdr:sp macro="" textlink="">
      <xdr:nvSpPr>
        <xdr:cNvPr id="1061" name="TextBox 2"/>
        <xdr:cNvSpPr txBox="1">
          <a:spLocks noChangeArrowheads="1"/>
        </xdr:cNvSpPr>
      </xdr:nvSpPr>
      <xdr:spPr bwMode="auto">
        <a:xfrm>
          <a:off x="5619750" y="258603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145</xdr:row>
      <xdr:rowOff>0</xdr:rowOff>
    </xdr:from>
    <xdr:ext cx="180975" cy="293594"/>
    <xdr:sp macro="" textlink="">
      <xdr:nvSpPr>
        <xdr:cNvPr id="1062" name="TextBox 2"/>
        <xdr:cNvSpPr txBox="1">
          <a:spLocks noChangeArrowheads="1"/>
        </xdr:cNvSpPr>
      </xdr:nvSpPr>
      <xdr:spPr bwMode="auto">
        <a:xfrm>
          <a:off x="5619750" y="258603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322169"/>
    <xdr:sp macro="" textlink="">
      <xdr:nvSpPr>
        <xdr:cNvPr id="1063" name="TextBox 2"/>
        <xdr:cNvSpPr txBox="1">
          <a:spLocks noChangeArrowheads="1"/>
        </xdr:cNvSpPr>
      </xdr:nvSpPr>
      <xdr:spPr bwMode="auto">
        <a:xfrm>
          <a:off x="5619750" y="26060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322169"/>
    <xdr:sp macro="" textlink="">
      <xdr:nvSpPr>
        <xdr:cNvPr id="1064" name="TextBox 2"/>
        <xdr:cNvSpPr txBox="1">
          <a:spLocks noChangeArrowheads="1"/>
        </xdr:cNvSpPr>
      </xdr:nvSpPr>
      <xdr:spPr bwMode="auto">
        <a:xfrm>
          <a:off x="5619750" y="26060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322169"/>
    <xdr:sp macro="" textlink="">
      <xdr:nvSpPr>
        <xdr:cNvPr id="1065" name="TextBox 2"/>
        <xdr:cNvSpPr txBox="1">
          <a:spLocks noChangeArrowheads="1"/>
        </xdr:cNvSpPr>
      </xdr:nvSpPr>
      <xdr:spPr bwMode="auto">
        <a:xfrm>
          <a:off x="5619750" y="26060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322169"/>
    <xdr:sp macro="" textlink="">
      <xdr:nvSpPr>
        <xdr:cNvPr id="1066" name="TextBox 2"/>
        <xdr:cNvSpPr txBox="1">
          <a:spLocks noChangeArrowheads="1"/>
        </xdr:cNvSpPr>
      </xdr:nvSpPr>
      <xdr:spPr bwMode="auto">
        <a:xfrm>
          <a:off x="5619750" y="26060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322169"/>
    <xdr:sp macro="" textlink="">
      <xdr:nvSpPr>
        <xdr:cNvPr id="1067" name="TextBox 2"/>
        <xdr:cNvSpPr txBox="1">
          <a:spLocks noChangeArrowheads="1"/>
        </xdr:cNvSpPr>
      </xdr:nvSpPr>
      <xdr:spPr bwMode="auto">
        <a:xfrm>
          <a:off x="5619750" y="26060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322169"/>
    <xdr:sp macro="" textlink="">
      <xdr:nvSpPr>
        <xdr:cNvPr id="1068" name="TextBox 2"/>
        <xdr:cNvSpPr txBox="1">
          <a:spLocks noChangeArrowheads="1"/>
        </xdr:cNvSpPr>
      </xdr:nvSpPr>
      <xdr:spPr bwMode="auto">
        <a:xfrm>
          <a:off x="5619750" y="26060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293594"/>
    <xdr:sp macro="" textlink="">
      <xdr:nvSpPr>
        <xdr:cNvPr id="1069" name="TextBox 2"/>
        <xdr:cNvSpPr txBox="1">
          <a:spLocks noChangeArrowheads="1"/>
        </xdr:cNvSpPr>
      </xdr:nvSpPr>
      <xdr:spPr bwMode="auto">
        <a:xfrm>
          <a:off x="5619750" y="26060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293594"/>
    <xdr:sp macro="" textlink="">
      <xdr:nvSpPr>
        <xdr:cNvPr id="1070" name="TextBox 2"/>
        <xdr:cNvSpPr txBox="1">
          <a:spLocks noChangeArrowheads="1"/>
        </xdr:cNvSpPr>
      </xdr:nvSpPr>
      <xdr:spPr bwMode="auto">
        <a:xfrm>
          <a:off x="5619750" y="26060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293594"/>
    <xdr:sp macro="" textlink="">
      <xdr:nvSpPr>
        <xdr:cNvPr id="1071" name="TextBox 2"/>
        <xdr:cNvSpPr txBox="1">
          <a:spLocks noChangeArrowheads="1"/>
        </xdr:cNvSpPr>
      </xdr:nvSpPr>
      <xdr:spPr bwMode="auto">
        <a:xfrm>
          <a:off x="5619750" y="26060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293594"/>
    <xdr:sp macro="" textlink="">
      <xdr:nvSpPr>
        <xdr:cNvPr id="1072" name="TextBox 2"/>
        <xdr:cNvSpPr txBox="1">
          <a:spLocks noChangeArrowheads="1"/>
        </xdr:cNvSpPr>
      </xdr:nvSpPr>
      <xdr:spPr bwMode="auto">
        <a:xfrm>
          <a:off x="5619750" y="26060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293594"/>
    <xdr:sp macro="" textlink="">
      <xdr:nvSpPr>
        <xdr:cNvPr id="1073" name="TextBox 2"/>
        <xdr:cNvSpPr txBox="1">
          <a:spLocks noChangeArrowheads="1"/>
        </xdr:cNvSpPr>
      </xdr:nvSpPr>
      <xdr:spPr bwMode="auto">
        <a:xfrm>
          <a:off x="5619750" y="26060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293594"/>
    <xdr:sp macro="" textlink="">
      <xdr:nvSpPr>
        <xdr:cNvPr id="1074" name="TextBox 2"/>
        <xdr:cNvSpPr txBox="1">
          <a:spLocks noChangeArrowheads="1"/>
        </xdr:cNvSpPr>
      </xdr:nvSpPr>
      <xdr:spPr bwMode="auto">
        <a:xfrm>
          <a:off x="5619750" y="26060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322169"/>
    <xdr:sp macro="" textlink="">
      <xdr:nvSpPr>
        <xdr:cNvPr id="1075" name="TextBox 2"/>
        <xdr:cNvSpPr txBox="1">
          <a:spLocks noChangeArrowheads="1"/>
        </xdr:cNvSpPr>
      </xdr:nvSpPr>
      <xdr:spPr bwMode="auto">
        <a:xfrm>
          <a:off x="5619750" y="26060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322169"/>
    <xdr:sp macro="" textlink="">
      <xdr:nvSpPr>
        <xdr:cNvPr id="1076" name="TextBox 2"/>
        <xdr:cNvSpPr txBox="1">
          <a:spLocks noChangeArrowheads="1"/>
        </xdr:cNvSpPr>
      </xdr:nvSpPr>
      <xdr:spPr bwMode="auto">
        <a:xfrm>
          <a:off x="5619750" y="26060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322169"/>
    <xdr:sp macro="" textlink="">
      <xdr:nvSpPr>
        <xdr:cNvPr id="1077" name="TextBox 2"/>
        <xdr:cNvSpPr txBox="1">
          <a:spLocks noChangeArrowheads="1"/>
        </xdr:cNvSpPr>
      </xdr:nvSpPr>
      <xdr:spPr bwMode="auto">
        <a:xfrm>
          <a:off x="5619750" y="26060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322169"/>
    <xdr:sp macro="" textlink="">
      <xdr:nvSpPr>
        <xdr:cNvPr id="1078" name="TextBox 2"/>
        <xdr:cNvSpPr txBox="1">
          <a:spLocks noChangeArrowheads="1"/>
        </xdr:cNvSpPr>
      </xdr:nvSpPr>
      <xdr:spPr bwMode="auto">
        <a:xfrm>
          <a:off x="5619750" y="26060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322169"/>
    <xdr:sp macro="" textlink="">
      <xdr:nvSpPr>
        <xdr:cNvPr id="1079" name="TextBox 2"/>
        <xdr:cNvSpPr txBox="1">
          <a:spLocks noChangeArrowheads="1"/>
        </xdr:cNvSpPr>
      </xdr:nvSpPr>
      <xdr:spPr bwMode="auto">
        <a:xfrm>
          <a:off x="5619750" y="26060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322169"/>
    <xdr:sp macro="" textlink="">
      <xdr:nvSpPr>
        <xdr:cNvPr id="1080" name="TextBox 2"/>
        <xdr:cNvSpPr txBox="1">
          <a:spLocks noChangeArrowheads="1"/>
        </xdr:cNvSpPr>
      </xdr:nvSpPr>
      <xdr:spPr bwMode="auto">
        <a:xfrm>
          <a:off x="5619750" y="260604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293594"/>
    <xdr:sp macro="" textlink="">
      <xdr:nvSpPr>
        <xdr:cNvPr id="1081" name="TextBox 2"/>
        <xdr:cNvSpPr txBox="1">
          <a:spLocks noChangeArrowheads="1"/>
        </xdr:cNvSpPr>
      </xdr:nvSpPr>
      <xdr:spPr bwMode="auto">
        <a:xfrm>
          <a:off x="5619750" y="26060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293594"/>
    <xdr:sp macro="" textlink="">
      <xdr:nvSpPr>
        <xdr:cNvPr id="1082" name="TextBox 2"/>
        <xdr:cNvSpPr txBox="1">
          <a:spLocks noChangeArrowheads="1"/>
        </xdr:cNvSpPr>
      </xdr:nvSpPr>
      <xdr:spPr bwMode="auto">
        <a:xfrm>
          <a:off x="5619750" y="26060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293594"/>
    <xdr:sp macro="" textlink="">
      <xdr:nvSpPr>
        <xdr:cNvPr id="1083" name="TextBox 2"/>
        <xdr:cNvSpPr txBox="1">
          <a:spLocks noChangeArrowheads="1"/>
        </xdr:cNvSpPr>
      </xdr:nvSpPr>
      <xdr:spPr bwMode="auto">
        <a:xfrm>
          <a:off x="5619750" y="26060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293594"/>
    <xdr:sp macro="" textlink="">
      <xdr:nvSpPr>
        <xdr:cNvPr id="1084" name="TextBox 2"/>
        <xdr:cNvSpPr txBox="1">
          <a:spLocks noChangeArrowheads="1"/>
        </xdr:cNvSpPr>
      </xdr:nvSpPr>
      <xdr:spPr bwMode="auto">
        <a:xfrm>
          <a:off x="5619750" y="26060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146</xdr:row>
      <xdr:rowOff>0</xdr:rowOff>
    </xdr:from>
    <xdr:ext cx="180975" cy="293594"/>
    <xdr:sp macro="" textlink="">
      <xdr:nvSpPr>
        <xdr:cNvPr id="1085" name="TextBox 2"/>
        <xdr:cNvSpPr txBox="1">
          <a:spLocks noChangeArrowheads="1"/>
        </xdr:cNvSpPr>
      </xdr:nvSpPr>
      <xdr:spPr bwMode="auto">
        <a:xfrm>
          <a:off x="5619750" y="260604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2261908</xdr:colOff>
      <xdr:row>146</xdr:row>
      <xdr:rowOff>112060</xdr:rowOff>
    </xdr:from>
    <xdr:ext cx="180975" cy="322169"/>
    <xdr:sp macro="" textlink="">
      <xdr:nvSpPr>
        <xdr:cNvPr id="1086" name="TextBox 2"/>
        <xdr:cNvSpPr txBox="1">
          <a:spLocks noChangeArrowheads="1"/>
        </xdr:cNvSpPr>
      </xdr:nvSpPr>
      <xdr:spPr bwMode="auto">
        <a:xfrm>
          <a:off x="3576358" y="2617246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322169"/>
    <xdr:sp macro="" textlink="">
      <xdr:nvSpPr>
        <xdr:cNvPr id="1087" name="TextBox 2"/>
        <xdr:cNvSpPr txBox="1">
          <a:spLocks noChangeArrowheads="1"/>
        </xdr:cNvSpPr>
      </xdr:nvSpPr>
      <xdr:spPr bwMode="auto">
        <a:xfrm>
          <a:off x="5619750" y="262890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322169"/>
    <xdr:sp macro="" textlink="">
      <xdr:nvSpPr>
        <xdr:cNvPr id="1088" name="TextBox 2"/>
        <xdr:cNvSpPr txBox="1">
          <a:spLocks noChangeArrowheads="1"/>
        </xdr:cNvSpPr>
      </xdr:nvSpPr>
      <xdr:spPr bwMode="auto">
        <a:xfrm>
          <a:off x="5619750" y="262890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322169"/>
    <xdr:sp macro="" textlink="">
      <xdr:nvSpPr>
        <xdr:cNvPr id="1089" name="TextBox 2"/>
        <xdr:cNvSpPr txBox="1">
          <a:spLocks noChangeArrowheads="1"/>
        </xdr:cNvSpPr>
      </xdr:nvSpPr>
      <xdr:spPr bwMode="auto">
        <a:xfrm>
          <a:off x="5619750" y="262890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322169"/>
    <xdr:sp macro="" textlink="">
      <xdr:nvSpPr>
        <xdr:cNvPr id="1090" name="TextBox 2"/>
        <xdr:cNvSpPr txBox="1">
          <a:spLocks noChangeArrowheads="1"/>
        </xdr:cNvSpPr>
      </xdr:nvSpPr>
      <xdr:spPr bwMode="auto">
        <a:xfrm>
          <a:off x="5619750" y="262890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322169"/>
    <xdr:sp macro="" textlink="">
      <xdr:nvSpPr>
        <xdr:cNvPr id="1091" name="TextBox 2"/>
        <xdr:cNvSpPr txBox="1">
          <a:spLocks noChangeArrowheads="1"/>
        </xdr:cNvSpPr>
      </xdr:nvSpPr>
      <xdr:spPr bwMode="auto">
        <a:xfrm>
          <a:off x="5619750" y="262890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293594"/>
    <xdr:sp macro="" textlink="">
      <xdr:nvSpPr>
        <xdr:cNvPr id="1092" name="TextBox 2"/>
        <xdr:cNvSpPr txBox="1">
          <a:spLocks noChangeArrowheads="1"/>
        </xdr:cNvSpPr>
      </xdr:nvSpPr>
      <xdr:spPr bwMode="auto">
        <a:xfrm>
          <a:off x="5619750" y="262890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293594"/>
    <xdr:sp macro="" textlink="">
      <xdr:nvSpPr>
        <xdr:cNvPr id="1093" name="TextBox 2"/>
        <xdr:cNvSpPr txBox="1">
          <a:spLocks noChangeArrowheads="1"/>
        </xdr:cNvSpPr>
      </xdr:nvSpPr>
      <xdr:spPr bwMode="auto">
        <a:xfrm>
          <a:off x="5619750" y="262890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293594"/>
    <xdr:sp macro="" textlink="">
      <xdr:nvSpPr>
        <xdr:cNvPr id="1094" name="TextBox 2"/>
        <xdr:cNvSpPr txBox="1">
          <a:spLocks noChangeArrowheads="1"/>
        </xdr:cNvSpPr>
      </xdr:nvSpPr>
      <xdr:spPr bwMode="auto">
        <a:xfrm>
          <a:off x="5619750" y="262890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293594"/>
    <xdr:sp macro="" textlink="">
      <xdr:nvSpPr>
        <xdr:cNvPr id="1095" name="TextBox 2"/>
        <xdr:cNvSpPr txBox="1">
          <a:spLocks noChangeArrowheads="1"/>
        </xdr:cNvSpPr>
      </xdr:nvSpPr>
      <xdr:spPr bwMode="auto">
        <a:xfrm>
          <a:off x="5619750" y="262890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293594"/>
    <xdr:sp macro="" textlink="">
      <xdr:nvSpPr>
        <xdr:cNvPr id="1096" name="TextBox 2"/>
        <xdr:cNvSpPr txBox="1">
          <a:spLocks noChangeArrowheads="1"/>
        </xdr:cNvSpPr>
      </xdr:nvSpPr>
      <xdr:spPr bwMode="auto">
        <a:xfrm>
          <a:off x="5619750" y="262890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293594"/>
    <xdr:sp macro="" textlink="">
      <xdr:nvSpPr>
        <xdr:cNvPr id="1097" name="TextBox 2"/>
        <xdr:cNvSpPr txBox="1">
          <a:spLocks noChangeArrowheads="1"/>
        </xdr:cNvSpPr>
      </xdr:nvSpPr>
      <xdr:spPr bwMode="auto">
        <a:xfrm>
          <a:off x="5619750" y="262890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322169"/>
    <xdr:sp macro="" textlink="">
      <xdr:nvSpPr>
        <xdr:cNvPr id="1098" name="TextBox 2"/>
        <xdr:cNvSpPr txBox="1">
          <a:spLocks noChangeArrowheads="1"/>
        </xdr:cNvSpPr>
      </xdr:nvSpPr>
      <xdr:spPr bwMode="auto">
        <a:xfrm>
          <a:off x="5619750" y="262890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322169"/>
    <xdr:sp macro="" textlink="">
      <xdr:nvSpPr>
        <xdr:cNvPr id="1099" name="TextBox 2"/>
        <xdr:cNvSpPr txBox="1">
          <a:spLocks noChangeArrowheads="1"/>
        </xdr:cNvSpPr>
      </xdr:nvSpPr>
      <xdr:spPr bwMode="auto">
        <a:xfrm>
          <a:off x="5619750" y="262890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322169"/>
    <xdr:sp macro="" textlink="">
      <xdr:nvSpPr>
        <xdr:cNvPr id="1100" name="TextBox 2"/>
        <xdr:cNvSpPr txBox="1">
          <a:spLocks noChangeArrowheads="1"/>
        </xdr:cNvSpPr>
      </xdr:nvSpPr>
      <xdr:spPr bwMode="auto">
        <a:xfrm>
          <a:off x="5619750" y="262890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322169"/>
    <xdr:sp macro="" textlink="">
      <xdr:nvSpPr>
        <xdr:cNvPr id="1101" name="TextBox 2"/>
        <xdr:cNvSpPr txBox="1">
          <a:spLocks noChangeArrowheads="1"/>
        </xdr:cNvSpPr>
      </xdr:nvSpPr>
      <xdr:spPr bwMode="auto">
        <a:xfrm>
          <a:off x="5619750" y="262890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322169"/>
    <xdr:sp macro="" textlink="">
      <xdr:nvSpPr>
        <xdr:cNvPr id="1102" name="TextBox 2"/>
        <xdr:cNvSpPr txBox="1">
          <a:spLocks noChangeArrowheads="1"/>
        </xdr:cNvSpPr>
      </xdr:nvSpPr>
      <xdr:spPr bwMode="auto">
        <a:xfrm>
          <a:off x="5619750" y="262890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322169"/>
    <xdr:sp macro="" textlink="">
      <xdr:nvSpPr>
        <xdr:cNvPr id="1103" name="TextBox 2"/>
        <xdr:cNvSpPr txBox="1">
          <a:spLocks noChangeArrowheads="1"/>
        </xdr:cNvSpPr>
      </xdr:nvSpPr>
      <xdr:spPr bwMode="auto">
        <a:xfrm>
          <a:off x="5619750" y="262890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293594"/>
    <xdr:sp macro="" textlink="">
      <xdr:nvSpPr>
        <xdr:cNvPr id="1104" name="TextBox 2"/>
        <xdr:cNvSpPr txBox="1">
          <a:spLocks noChangeArrowheads="1"/>
        </xdr:cNvSpPr>
      </xdr:nvSpPr>
      <xdr:spPr bwMode="auto">
        <a:xfrm>
          <a:off x="5619750" y="262890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293594"/>
    <xdr:sp macro="" textlink="">
      <xdr:nvSpPr>
        <xdr:cNvPr id="1105" name="TextBox 2"/>
        <xdr:cNvSpPr txBox="1">
          <a:spLocks noChangeArrowheads="1"/>
        </xdr:cNvSpPr>
      </xdr:nvSpPr>
      <xdr:spPr bwMode="auto">
        <a:xfrm>
          <a:off x="5619750" y="262890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293594"/>
    <xdr:sp macro="" textlink="">
      <xdr:nvSpPr>
        <xdr:cNvPr id="1106" name="TextBox 2"/>
        <xdr:cNvSpPr txBox="1">
          <a:spLocks noChangeArrowheads="1"/>
        </xdr:cNvSpPr>
      </xdr:nvSpPr>
      <xdr:spPr bwMode="auto">
        <a:xfrm>
          <a:off x="5619750" y="262890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293594"/>
    <xdr:sp macro="" textlink="">
      <xdr:nvSpPr>
        <xdr:cNvPr id="1107" name="TextBox 2"/>
        <xdr:cNvSpPr txBox="1">
          <a:spLocks noChangeArrowheads="1"/>
        </xdr:cNvSpPr>
      </xdr:nvSpPr>
      <xdr:spPr bwMode="auto">
        <a:xfrm>
          <a:off x="5619750" y="262890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147</xdr:row>
      <xdr:rowOff>0</xdr:rowOff>
    </xdr:from>
    <xdr:ext cx="180975" cy="293594"/>
    <xdr:sp macro="" textlink="">
      <xdr:nvSpPr>
        <xdr:cNvPr id="1108" name="TextBox 2"/>
        <xdr:cNvSpPr txBox="1">
          <a:spLocks noChangeArrowheads="1"/>
        </xdr:cNvSpPr>
      </xdr:nvSpPr>
      <xdr:spPr bwMode="auto">
        <a:xfrm>
          <a:off x="5619750" y="262890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148</xdr:row>
      <xdr:rowOff>0</xdr:rowOff>
    </xdr:from>
    <xdr:ext cx="180975" cy="322169"/>
    <xdr:sp macro="" textlink="">
      <xdr:nvSpPr>
        <xdr:cNvPr id="1109" name="TextBox 2"/>
        <xdr:cNvSpPr txBox="1">
          <a:spLocks noChangeArrowheads="1"/>
        </xdr:cNvSpPr>
      </xdr:nvSpPr>
      <xdr:spPr bwMode="auto">
        <a:xfrm>
          <a:off x="5619750" y="265176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148</xdr:row>
      <xdr:rowOff>0</xdr:rowOff>
    </xdr:from>
    <xdr:ext cx="180975" cy="322169"/>
    <xdr:sp macro="" textlink="">
      <xdr:nvSpPr>
        <xdr:cNvPr id="1110" name="TextBox 2"/>
        <xdr:cNvSpPr txBox="1">
          <a:spLocks noChangeArrowheads="1"/>
        </xdr:cNvSpPr>
      </xdr:nvSpPr>
      <xdr:spPr bwMode="auto">
        <a:xfrm>
          <a:off x="5619750" y="265176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148</xdr:row>
      <xdr:rowOff>0</xdr:rowOff>
    </xdr:from>
    <xdr:ext cx="180975" cy="322169"/>
    <xdr:sp macro="" textlink="">
      <xdr:nvSpPr>
        <xdr:cNvPr id="1111" name="TextBox 2"/>
        <xdr:cNvSpPr txBox="1">
          <a:spLocks noChangeArrowheads="1"/>
        </xdr:cNvSpPr>
      </xdr:nvSpPr>
      <xdr:spPr bwMode="auto">
        <a:xfrm>
          <a:off x="5619750" y="265176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148</xdr:row>
      <xdr:rowOff>0</xdr:rowOff>
    </xdr:from>
    <xdr:ext cx="180975" cy="322169"/>
    <xdr:sp macro="" textlink="">
      <xdr:nvSpPr>
        <xdr:cNvPr id="1112" name="TextBox 2"/>
        <xdr:cNvSpPr txBox="1">
          <a:spLocks noChangeArrowheads="1"/>
        </xdr:cNvSpPr>
      </xdr:nvSpPr>
      <xdr:spPr bwMode="auto">
        <a:xfrm>
          <a:off x="5619750" y="265176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148</xdr:row>
      <xdr:rowOff>0</xdr:rowOff>
    </xdr:from>
    <xdr:ext cx="180975" cy="322169"/>
    <xdr:sp macro="" textlink="">
      <xdr:nvSpPr>
        <xdr:cNvPr id="1113" name="TextBox 2"/>
        <xdr:cNvSpPr txBox="1">
          <a:spLocks noChangeArrowheads="1"/>
        </xdr:cNvSpPr>
      </xdr:nvSpPr>
      <xdr:spPr bwMode="auto">
        <a:xfrm>
          <a:off x="5619750" y="265176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148</xdr:row>
      <xdr:rowOff>0</xdr:rowOff>
    </xdr:from>
    <xdr:ext cx="180975" cy="322169"/>
    <xdr:sp macro="" textlink="">
      <xdr:nvSpPr>
        <xdr:cNvPr id="1114" name="TextBox 2"/>
        <xdr:cNvSpPr txBox="1">
          <a:spLocks noChangeArrowheads="1"/>
        </xdr:cNvSpPr>
      </xdr:nvSpPr>
      <xdr:spPr bwMode="auto">
        <a:xfrm>
          <a:off x="5619750" y="265176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148</xdr:row>
      <xdr:rowOff>0</xdr:rowOff>
    </xdr:from>
    <xdr:ext cx="180975" cy="293594"/>
    <xdr:sp macro="" textlink="">
      <xdr:nvSpPr>
        <xdr:cNvPr id="1115" name="TextBox 2"/>
        <xdr:cNvSpPr txBox="1">
          <a:spLocks noChangeArrowheads="1"/>
        </xdr:cNvSpPr>
      </xdr:nvSpPr>
      <xdr:spPr bwMode="auto">
        <a:xfrm>
          <a:off x="5619750" y="265176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148</xdr:row>
      <xdr:rowOff>0</xdr:rowOff>
    </xdr:from>
    <xdr:ext cx="180975" cy="293594"/>
    <xdr:sp macro="" textlink="">
      <xdr:nvSpPr>
        <xdr:cNvPr id="1116" name="TextBox 2"/>
        <xdr:cNvSpPr txBox="1">
          <a:spLocks noChangeArrowheads="1"/>
        </xdr:cNvSpPr>
      </xdr:nvSpPr>
      <xdr:spPr bwMode="auto">
        <a:xfrm>
          <a:off x="5619750" y="265176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148</xdr:row>
      <xdr:rowOff>0</xdr:rowOff>
    </xdr:from>
    <xdr:ext cx="180975" cy="293594"/>
    <xdr:sp macro="" textlink="">
      <xdr:nvSpPr>
        <xdr:cNvPr id="1117" name="TextBox 2"/>
        <xdr:cNvSpPr txBox="1">
          <a:spLocks noChangeArrowheads="1"/>
        </xdr:cNvSpPr>
      </xdr:nvSpPr>
      <xdr:spPr bwMode="auto">
        <a:xfrm>
          <a:off x="5619750" y="265176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148</xdr:row>
      <xdr:rowOff>0</xdr:rowOff>
    </xdr:from>
    <xdr:ext cx="180975" cy="293594"/>
    <xdr:sp macro="" textlink="">
      <xdr:nvSpPr>
        <xdr:cNvPr id="1118" name="TextBox 2"/>
        <xdr:cNvSpPr txBox="1">
          <a:spLocks noChangeArrowheads="1"/>
        </xdr:cNvSpPr>
      </xdr:nvSpPr>
      <xdr:spPr bwMode="auto">
        <a:xfrm>
          <a:off x="5619750" y="265176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3393689</xdr:colOff>
      <xdr:row>148</xdr:row>
      <xdr:rowOff>0</xdr:rowOff>
    </xdr:from>
    <xdr:ext cx="180975" cy="293594"/>
    <xdr:sp macro="" textlink="">
      <xdr:nvSpPr>
        <xdr:cNvPr id="1119" name="TextBox 2"/>
        <xdr:cNvSpPr txBox="1">
          <a:spLocks noChangeArrowheads="1"/>
        </xdr:cNvSpPr>
      </xdr:nvSpPr>
      <xdr:spPr bwMode="auto">
        <a:xfrm>
          <a:off x="4660514" y="265176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2217085</xdr:colOff>
      <xdr:row>147</xdr:row>
      <xdr:rowOff>112058</xdr:rowOff>
    </xdr:from>
    <xdr:ext cx="180975" cy="293594"/>
    <xdr:sp macro="" textlink="">
      <xdr:nvSpPr>
        <xdr:cNvPr id="1120" name="TextBox 2"/>
        <xdr:cNvSpPr txBox="1">
          <a:spLocks noChangeArrowheads="1"/>
        </xdr:cNvSpPr>
      </xdr:nvSpPr>
      <xdr:spPr bwMode="auto">
        <a:xfrm>
          <a:off x="3531535" y="26401058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150</xdr:row>
      <xdr:rowOff>0</xdr:rowOff>
    </xdr:from>
    <xdr:ext cx="180975" cy="322169"/>
    <xdr:sp macro="" textlink="">
      <xdr:nvSpPr>
        <xdr:cNvPr id="1121" name="TextBox 2"/>
        <xdr:cNvSpPr txBox="1">
          <a:spLocks noChangeArrowheads="1"/>
        </xdr:cNvSpPr>
      </xdr:nvSpPr>
      <xdr:spPr bwMode="auto">
        <a:xfrm>
          <a:off x="5619750" y="2694622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150</xdr:row>
      <xdr:rowOff>0</xdr:rowOff>
    </xdr:from>
    <xdr:ext cx="180975" cy="322169"/>
    <xdr:sp macro="" textlink="">
      <xdr:nvSpPr>
        <xdr:cNvPr id="1122" name="TextBox 2"/>
        <xdr:cNvSpPr txBox="1">
          <a:spLocks noChangeArrowheads="1"/>
        </xdr:cNvSpPr>
      </xdr:nvSpPr>
      <xdr:spPr bwMode="auto">
        <a:xfrm>
          <a:off x="5619750" y="2694622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150</xdr:row>
      <xdr:rowOff>0</xdr:rowOff>
    </xdr:from>
    <xdr:ext cx="180975" cy="322169"/>
    <xdr:sp macro="" textlink="">
      <xdr:nvSpPr>
        <xdr:cNvPr id="1123" name="TextBox 2"/>
        <xdr:cNvSpPr txBox="1">
          <a:spLocks noChangeArrowheads="1"/>
        </xdr:cNvSpPr>
      </xdr:nvSpPr>
      <xdr:spPr bwMode="auto">
        <a:xfrm>
          <a:off x="5619750" y="2694622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150</xdr:row>
      <xdr:rowOff>0</xdr:rowOff>
    </xdr:from>
    <xdr:ext cx="180975" cy="322169"/>
    <xdr:sp macro="" textlink="">
      <xdr:nvSpPr>
        <xdr:cNvPr id="1124" name="TextBox 2"/>
        <xdr:cNvSpPr txBox="1">
          <a:spLocks noChangeArrowheads="1"/>
        </xdr:cNvSpPr>
      </xdr:nvSpPr>
      <xdr:spPr bwMode="auto">
        <a:xfrm>
          <a:off x="5619750" y="2694622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150</xdr:row>
      <xdr:rowOff>0</xdr:rowOff>
    </xdr:from>
    <xdr:ext cx="180975" cy="322169"/>
    <xdr:sp macro="" textlink="">
      <xdr:nvSpPr>
        <xdr:cNvPr id="1125" name="TextBox 2"/>
        <xdr:cNvSpPr txBox="1">
          <a:spLocks noChangeArrowheads="1"/>
        </xdr:cNvSpPr>
      </xdr:nvSpPr>
      <xdr:spPr bwMode="auto">
        <a:xfrm>
          <a:off x="5619750" y="2694622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150</xdr:row>
      <xdr:rowOff>0</xdr:rowOff>
    </xdr:from>
    <xdr:ext cx="180975" cy="322169"/>
    <xdr:sp macro="" textlink="">
      <xdr:nvSpPr>
        <xdr:cNvPr id="1126" name="TextBox 2"/>
        <xdr:cNvSpPr txBox="1">
          <a:spLocks noChangeArrowheads="1"/>
        </xdr:cNvSpPr>
      </xdr:nvSpPr>
      <xdr:spPr bwMode="auto">
        <a:xfrm>
          <a:off x="5619750" y="2694622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150</xdr:row>
      <xdr:rowOff>0</xdr:rowOff>
    </xdr:from>
    <xdr:ext cx="180975" cy="293594"/>
    <xdr:sp macro="" textlink="">
      <xdr:nvSpPr>
        <xdr:cNvPr id="1127" name="TextBox 2"/>
        <xdr:cNvSpPr txBox="1">
          <a:spLocks noChangeArrowheads="1"/>
        </xdr:cNvSpPr>
      </xdr:nvSpPr>
      <xdr:spPr bwMode="auto">
        <a:xfrm>
          <a:off x="5619750" y="2694622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150</xdr:row>
      <xdr:rowOff>0</xdr:rowOff>
    </xdr:from>
    <xdr:ext cx="180975" cy="293594"/>
    <xdr:sp macro="" textlink="">
      <xdr:nvSpPr>
        <xdr:cNvPr id="1128" name="TextBox 2"/>
        <xdr:cNvSpPr txBox="1">
          <a:spLocks noChangeArrowheads="1"/>
        </xdr:cNvSpPr>
      </xdr:nvSpPr>
      <xdr:spPr bwMode="auto">
        <a:xfrm>
          <a:off x="5619750" y="2694622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150</xdr:row>
      <xdr:rowOff>0</xdr:rowOff>
    </xdr:from>
    <xdr:ext cx="180975" cy="293594"/>
    <xdr:sp macro="" textlink="">
      <xdr:nvSpPr>
        <xdr:cNvPr id="1129" name="TextBox 2"/>
        <xdr:cNvSpPr txBox="1">
          <a:spLocks noChangeArrowheads="1"/>
        </xdr:cNvSpPr>
      </xdr:nvSpPr>
      <xdr:spPr bwMode="auto">
        <a:xfrm>
          <a:off x="5619750" y="2694622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150</xdr:row>
      <xdr:rowOff>0</xdr:rowOff>
    </xdr:from>
    <xdr:ext cx="180975" cy="293594"/>
    <xdr:sp macro="" textlink="">
      <xdr:nvSpPr>
        <xdr:cNvPr id="1130" name="TextBox 2"/>
        <xdr:cNvSpPr txBox="1">
          <a:spLocks noChangeArrowheads="1"/>
        </xdr:cNvSpPr>
      </xdr:nvSpPr>
      <xdr:spPr bwMode="auto">
        <a:xfrm>
          <a:off x="5619750" y="2694622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150</xdr:row>
      <xdr:rowOff>0</xdr:rowOff>
    </xdr:from>
    <xdr:ext cx="180975" cy="293594"/>
    <xdr:sp macro="" textlink="">
      <xdr:nvSpPr>
        <xdr:cNvPr id="1131" name="TextBox 2"/>
        <xdr:cNvSpPr txBox="1">
          <a:spLocks noChangeArrowheads="1"/>
        </xdr:cNvSpPr>
      </xdr:nvSpPr>
      <xdr:spPr bwMode="auto">
        <a:xfrm>
          <a:off x="5619750" y="2694622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322169"/>
    <xdr:sp macro="" textlink="">
      <xdr:nvSpPr>
        <xdr:cNvPr id="1132" name="TextBox 2"/>
        <xdr:cNvSpPr txBox="1">
          <a:spLocks noChangeArrowheads="1"/>
        </xdr:cNvSpPr>
      </xdr:nvSpPr>
      <xdr:spPr bwMode="auto">
        <a:xfrm>
          <a:off x="5619750" y="271462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322169"/>
    <xdr:sp macro="" textlink="">
      <xdr:nvSpPr>
        <xdr:cNvPr id="1133" name="TextBox 2"/>
        <xdr:cNvSpPr txBox="1">
          <a:spLocks noChangeArrowheads="1"/>
        </xdr:cNvSpPr>
      </xdr:nvSpPr>
      <xdr:spPr bwMode="auto">
        <a:xfrm>
          <a:off x="5619750" y="271462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322169"/>
    <xdr:sp macro="" textlink="">
      <xdr:nvSpPr>
        <xdr:cNvPr id="1134" name="TextBox 2"/>
        <xdr:cNvSpPr txBox="1">
          <a:spLocks noChangeArrowheads="1"/>
        </xdr:cNvSpPr>
      </xdr:nvSpPr>
      <xdr:spPr bwMode="auto">
        <a:xfrm>
          <a:off x="5619750" y="271462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322169"/>
    <xdr:sp macro="" textlink="">
      <xdr:nvSpPr>
        <xdr:cNvPr id="1135" name="TextBox 2"/>
        <xdr:cNvSpPr txBox="1">
          <a:spLocks noChangeArrowheads="1"/>
        </xdr:cNvSpPr>
      </xdr:nvSpPr>
      <xdr:spPr bwMode="auto">
        <a:xfrm>
          <a:off x="5619750" y="271462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322169"/>
    <xdr:sp macro="" textlink="">
      <xdr:nvSpPr>
        <xdr:cNvPr id="1136" name="TextBox 2"/>
        <xdr:cNvSpPr txBox="1">
          <a:spLocks noChangeArrowheads="1"/>
        </xdr:cNvSpPr>
      </xdr:nvSpPr>
      <xdr:spPr bwMode="auto">
        <a:xfrm>
          <a:off x="5619750" y="271462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322169"/>
    <xdr:sp macro="" textlink="">
      <xdr:nvSpPr>
        <xdr:cNvPr id="1137" name="TextBox 2"/>
        <xdr:cNvSpPr txBox="1">
          <a:spLocks noChangeArrowheads="1"/>
        </xdr:cNvSpPr>
      </xdr:nvSpPr>
      <xdr:spPr bwMode="auto">
        <a:xfrm>
          <a:off x="5619750" y="271462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293594"/>
    <xdr:sp macro="" textlink="">
      <xdr:nvSpPr>
        <xdr:cNvPr id="1138" name="TextBox 2"/>
        <xdr:cNvSpPr txBox="1">
          <a:spLocks noChangeArrowheads="1"/>
        </xdr:cNvSpPr>
      </xdr:nvSpPr>
      <xdr:spPr bwMode="auto">
        <a:xfrm>
          <a:off x="5619750" y="271462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293594"/>
    <xdr:sp macro="" textlink="">
      <xdr:nvSpPr>
        <xdr:cNvPr id="1139" name="TextBox 2"/>
        <xdr:cNvSpPr txBox="1">
          <a:spLocks noChangeArrowheads="1"/>
        </xdr:cNvSpPr>
      </xdr:nvSpPr>
      <xdr:spPr bwMode="auto">
        <a:xfrm>
          <a:off x="5619750" y="271462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293594"/>
    <xdr:sp macro="" textlink="">
      <xdr:nvSpPr>
        <xdr:cNvPr id="1140" name="TextBox 2"/>
        <xdr:cNvSpPr txBox="1">
          <a:spLocks noChangeArrowheads="1"/>
        </xdr:cNvSpPr>
      </xdr:nvSpPr>
      <xdr:spPr bwMode="auto">
        <a:xfrm>
          <a:off x="5619750" y="271462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293594"/>
    <xdr:sp macro="" textlink="">
      <xdr:nvSpPr>
        <xdr:cNvPr id="1141" name="TextBox 2"/>
        <xdr:cNvSpPr txBox="1">
          <a:spLocks noChangeArrowheads="1"/>
        </xdr:cNvSpPr>
      </xdr:nvSpPr>
      <xdr:spPr bwMode="auto">
        <a:xfrm>
          <a:off x="5619750" y="271462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293594"/>
    <xdr:sp macro="" textlink="">
      <xdr:nvSpPr>
        <xdr:cNvPr id="1142" name="TextBox 2"/>
        <xdr:cNvSpPr txBox="1">
          <a:spLocks noChangeArrowheads="1"/>
        </xdr:cNvSpPr>
      </xdr:nvSpPr>
      <xdr:spPr bwMode="auto">
        <a:xfrm>
          <a:off x="5619750" y="271462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293594"/>
    <xdr:sp macro="" textlink="">
      <xdr:nvSpPr>
        <xdr:cNvPr id="1143" name="TextBox 2"/>
        <xdr:cNvSpPr txBox="1">
          <a:spLocks noChangeArrowheads="1"/>
        </xdr:cNvSpPr>
      </xdr:nvSpPr>
      <xdr:spPr bwMode="auto">
        <a:xfrm>
          <a:off x="5619750" y="271462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322169"/>
    <xdr:sp macro="" textlink="">
      <xdr:nvSpPr>
        <xdr:cNvPr id="1144" name="TextBox 2"/>
        <xdr:cNvSpPr txBox="1">
          <a:spLocks noChangeArrowheads="1"/>
        </xdr:cNvSpPr>
      </xdr:nvSpPr>
      <xdr:spPr bwMode="auto">
        <a:xfrm>
          <a:off x="5619750" y="271462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322169"/>
    <xdr:sp macro="" textlink="">
      <xdr:nvSpPr>
        <xdr:cNvPr id="1145" name="TextBox 2"/>
        <xdr:cNvSpPr txBox="1">
          <a:spLocks noChangeArrowheads="1"/>
        </xdr:cNvSpPr>
      </xdr:nvSpPr>
      <xdr:spPr bwMode="auto">
        <a:xfrm>
          <a:off x="5619750" y="271462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322169"/>
    <xdr:sp macro="" textlink="">
      <xdr:nvSpPr>
        <xdr:cNvPr id="1146" name="TextBox 2"/>
        <xdr:cNvSpPr txBox="1">
          <a:spLocks noChangeArrowheads="1"/>
        </xdr:cNvSpPr>
      </xdr:nvSpPr>
      <xdr:spPr bwMode="auto">
        <a:xfrm>
          <a:off x="5619750" y="271462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322169"/>
    <xdr:sp macro="" textlink="">
      <xdr:nvSpPr>
        <xdr:cNvPr id="1147" name="TextBox 2"/>
        <xdr:cNvSpPr txBox="1">
          <a:spLocks noChangeArrowheads="1"/>
        </xdr:cNvSpPr>
      </xdr:nvSpPr>
      <xdr:spPr bwMode="auto">
        <a:xfrm>
          <a:off x="5619750" y="271462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322169"/>
    <xdr:sp macro="" textlink="">
      <xdr:nvSpPr>
        <xdr:cNvPr id="1148" name="TextBox 2"/>
        <xdr:cNvSpPr txBox="1">
          <a:spLocks noChangeArrowheads="1"/>
        </xdr:cNvSpPr>
      </xdr:nvSpPr>
      <xdr:spPr bwMode="auto">
        <a:xfrm>
          <a:off x="5619750" y="271462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322169"/>
    <xdr:sp macro="" textlink="">
      <xdr:nvSpPr>
        <xdr:cNvPr id="1149" name="TextBox 2"/>
        <xdr:cNvSpPr txBox="1">
          <a:spLocks noChangeArrowheads="1"/>
        </xdr:cNvSpPr>
      </xdr:nvSpPr>
      <xdr:spPr bwMode="auto">
        <a:xfrm>
          <a:off x="5619750" y="2714625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293594"/>
    <xdr:sp macro="" textlink="">
      <xdr:nvSpPr>
        <xdr:cNvPr id="1150" name="TextBox 2"/>
        <xdr:cNvSpPr txBox="1">
          <a:spLocks noChangeArrowheads="1"/>
        </xdr:cNvSpPr>
      </xdr:nvSpPr>
      <xdr:spPr bwMode="auto">
        <a:xfrm>
          <a:off x="5619750" y="271462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293594"/>
    <xdr:sp macro="" textlink="">
      <xdr:nvSpPr>
        <xdr:cNvPr id="1151" name="TextBox 2"/>
        <xdr:cNvSpPr txBox="1">
          <a:spLocks noChangeArrowheads="1"/>
        </xdr:cNvSpPr>
      </xdr:nvSpPr>
      <xdr:spPr bwMode="auto">
        <a:xfrm>
          <a:off x="5619750" y="271462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293594"/>
    <xdr:sp macro="" textlink="">
      <xdr:nvSpPr>
        <xdr:cNvPr id="1152" name="TextBox 2"/>
        <xdr:cNvSpPr txBox="1">
          <a:spLocks noChangeArrowheads="1"/>
        </xdr:cNvSpPr>
      </xdr:nvSpPr>
      <xdr:spPr bwMode="auto">
        <a:xfrm>
          <a:off x="5619750" y="271462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293594"/>
    <xdr:sp macro="" textlink="">
      <xdr:nvSpPr>
        <xdr:cNvPr id="1153" name="TextBox 2"/>
        <xdr:cNvSpPr txBox="1">
          <a:spLocks noChangeArrowheads="1"/>
        </xdr:cNvSpPr>
      </xdr:nvSpPr>
      <xdr:spPr bwMode="auto">
        <a:xfrm>
          <a:off x="5619750" y="271462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151</xdr:row>
      <xdr:rowOff>0</xdr:rowOff>
    </xdr:from>
    <xdr:ext cx="180975" cy="293594"/>
    <xdr:sp macro="" textlink="">
      <xdr:nvSpPr>
        <xdr:cNvPr id="1154" name="TextBox 2"/>
        <xdr:cNvSpPr txBox="1">
          <a:spLocks noChangeArrowheads="1"/>
        </xdr:cNvSpPr>
      </xdr:nvSpPr>
      <xdr:spPr bwMode="auto">
        <a:xfrm>
          <a:off x="5619750" y="2714625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322169"/>
    <xdr:sp macro="" textlink="">
      <xdr:nvSpPr>
        <xdr:cNvPr id="1155" name="TextBox 2"/>
        <xdr:cNvSpPr txBox="1">
          <a:spLocks noChangeArrowheads="1"/>
        </xdr:cNvSpPr>
      </xdr:nvSpPr>
      <xdr:spPr bwMode="auto">
        <a:xfrm>
          <a:off x="5619750" y="27346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322169"/>
    <xdr:sp macro="" textlink="">
      <xdr:nvSpPr>
        <xdr:cNvPr id="1156" name="TextBox 2"/>
        <xdr:cNvSpPr txBox="1">
          <a:spLocks noChangeArrowheads="1"/>
        </xdr:cNvSpPr>
      </xdr:nvSpPr>
      <xdr:spPr bwMode="auto">
        <a:xfrm>
          <a:off x="5619750" y="27346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322169"/>
    <xdr:sp macro="" textlink="">
      <xdr:nvSpPr>
        <xdr:cNvPr id="1157" name="TextBox 2"/>
        <xdr:cNvSpPr txBox="1">
          <a:spLocks noChangeArrowheads="1"/>
        </xdr:cNvSpPr>
      </xdr:nvSpPr>
      <xdr:spPr bwMode="auto">
        <a:xfrm>
          <a:off x="5619750" y="27346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322169"/>
    <xdr:sp macro="" textlink="">
      <xdr:nvSpPr>
        <xdr:cNvPr id="1158" name="TextBox 2"/>
        <xdr:cNvSpPr txBox="1">
          <a:spLocks noChangeArrowheads="1"/>
        </xdr:cNvSpPr>
      </xdr:nvSpPr>
      <xdr:spPr bwMode="auto">
        <a:xfrm>
          <a:off x="5619750" y="27346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322169"/>
    <xdr:sp macro="" textlink="">
      <xdr:nvSpPr>
        <xdr:cNvPr id="1159" name="TextBox 2"/>
        <xdr:cNvSpPr txBox="1">
          <a:spLocks noChangeArrowheads="1"/>
        </xdr:cNvSpPr>
      </xdr:nvSpPr>
      <xdr:spPr bwMode="auto">
        <a:xfrm>
          <a:off x="5619750" y="27346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322169"/>
    <xdr:sp macro="" textlink="">
      <xdr:nvSpPr>
        <xdr:cNvPr id="1160" name="TextBox 2"/>
        <xdr:cNvSpPr txBox="1">
          <a:spLocks noChangeArrowheads="1"/>
        </xdr:cNvSpPr>
      </xdr:nvSpPr>
      <xdr:spPr bwMode="auto">
        <a:xfrm>
          <a:off x="5619750" y="27346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293594"/>
    <xdr:sp macro="" textlink="">
      <xdr:nvSpPr>
        <xdr:cNvPr id="1161" name="TextBox 2"/>
        <xdr:cNvSpPr txBox="1">
          <a:spLocks noChangeArrowheads="1"/>
        </xdr:cNvSpPr>
      </xdr:nvSpPr>
      <xdr:spPr bwMode="auto">
        <a:xfrm>
          <a:off x="5619750" y="27346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293594"/>
    <xdr:sp macro="" textlink="">
      <xdr:nvSpPr>
        <xdr:cNvPr id="1162" name="TextBox 2"/>
        <xdr:cNvSpPr txBox="1">
          <a:spLocks noChangeArrowheads="1"/>
        </xdr:cNvSpPr>
      </xdr:nvSpPr>
      <xdr:spPr bwMode="auto">
        <a:xfrm>
          <a:off x="5619750" y="27346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293594"/>
    <xdr:sp macro="" textlink="">
      <xdr:nvSpPr>
        <xdr:cNvPr id="1163" name="TextBox 2"/>
        <xdr:cNvSpPr txBox="1">
          <a:spLocks noChangeArrowheads="1"/>
        </xdr:cNvSpPr>
      </xdr:nvSpPr>
      <xdr:spPr bwMode="auto">
        <a:xfrm>
          <a:off x="5619750" y="27346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293594"/>
    <xdr:sp macro="" textlink="">
      <xdr:nvSpPr>
        <xdr:cNvPr id="1164" name="TextBox 2"/>
        <xdr:cNvSpPr txBox="1">
          <a:spLocks noChangeArrowheads="1"/>
        </xdr:cNvSpPr>
      </xdr:nvSpPr>
      <xdr:spPr bwMode="auto">
        <a:xfrm>
          <a:off x="5619750" y="27346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293594"/>
    <xdr:sp macro="" textlink="">
      <xdr:nvSpPr>
        <xdr:cNvPr id="1165" name="TextBox 2"/>
        <xdr:cNvSpPr txBox="1">
          <a:spLocks noChangeArrowheads="1"/>
        </xdr:cNvSpPr>
      </xdr:nvSpPr>
      <xdr:spPr bwMode="auto">
        <a:xfrm>
          <a:off x="5619750" y="27346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293594"/>
    <xdr:sp macro="" textlink="">
      <xdr:nvSpPr>
        <xdr:cNvPr id="1166" name="TextBox 2"/>
        <xdr:cNvSpPr txBox="1">
          <a:spLocks noChangeArrowheads="1"/>
        </xdr:cNvSpPr>
      </xdr:nvSpPr>
      <xdr:spPr bwMode="auto">
        <a:xfrm>
          <a:off x="5619750" y="27346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322169"/>
    <xdr:sp macro="" textlink="">
      <xdr:nvSpPr>
        <xdr:cNvPr id="1167" name="TextBox 2"/>
        <xdr:cNvSpPr txBox="1">
          <a:spLocks noChangeArrowheads="1"/>
        </xdr:cNvSpPr>
      </xdr:nvSpPr>
      <xdr:spPr bwMode="auto">
        <a:xfrm>
          <a:off x="5619750" y="27346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322169"/>
    <xdr:sp macro="" textlink="">
      <xdr:nvSpPr>
        <xdr:cNvPr id="1168" name="TextBox 2"/>
        <xdr:cNvSpPr txBox="1">
          <a:spLocks noChangeArrowheads="1"/>
        </xdr:cNvSpPr>
      </xdr:nvSpPr>
      <xdr:spPr bwMode="auto">
        <a:xfrm>
          <a:off x="5619750" y="27346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322169"/>
    <xdr:sp macro="" textlink="">
      <xdr:nvSpPr>
        <xdr:cNvPr id="1169" name="TextBox 2"/>
        <xdr:cNvSpPr txBox="1">
          <a:spLocks noChangeArrowheads="1"/>
        </xdr:cNvSpPr>
      </xdr:nvSpPr>
      <xdr:spPr bwMode="auto">
        <a:xfrm>
          <a:off x="5619750" y="27346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322169"/>
    <xdr:sp macro="" textlink="">
      <xdr:nvSpPr>
        <xdr:cNvPr id="1170" name="TextBox 2"/>
        <xdr:cNvSpPr txBox="1">
          <a:spLocks noChangeArrowheads="1"/>
        </xdr:cNvSpPr>
      </xdr:nvSpPr>
      <xdr:spPr bwMode="auto">
        <a:xfrm>
          <a:off x="5619750" y="27346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322169"/>
    <xdr:sp macro="" textlink="">
      <xdr:nvSpPr>
        <xdr:cNvPr id="1171" name="TextBox 2"/>
        <xdr:cNvSpPr txBox="1">
          <a:spLocks noChangeArrowheads="1"/>
        </xdr:cNvSpPr>
      </xdr:nvSpPr>
      <xdr:spPr bwMode="auto">
        <a:xfrm>
          <a:off x="5619750" y="27346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322169"/>
    <xdr:sp macro="" textlink="">
      <xdr:nvSpPr>
        <xdr:cNvPr id="1172" name="TextBox 2"/>
        <xdr:cNvSpPr txBox="1">
          <a:spLocks noChangeArrowheads="1"/>
        </xdr:cNvSpPr>
      </xdr:nvSpPr>
      <xdr:spPr bwMode="auto">
        <a:xfrm>
          <a:off x="5619750" y="273462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293594"/>
    <xdr:sp macro="" textlink="">
      <xdr:nvSpPr>
        <xdr:cNvPr id="1173" name="TextBox 2"/>
        <xdr:cNvSpPr txBox="1">
          <a:spLocks noChangeArrowheads="1"/>
        </xdr:cNvSpPr>
      </xdr:nvSpPr>
      <xdr:spPr bwMode="auto">
        <a:xfrm>
          <a:off x="5619750" y="27346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293594"/>
    <xdr:sp macro="" textlink="">
      <xdr:nvSpPr>
        <xdr:cNvPr id="1174" name="TextBox 2"/>
        <xdr:cNvSpPr txBox="1">
          <a:spLocks noChangeArrowheads="1"/>
        </xdr:cNvSpPr>
      </xdr:nvSpPr>
      <xdr:spPr bwMode="auto">
        <a:xfrm>
          <a:off x="5619750" y="27346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293594"/>
    <xdr:sp macro="" textlink="">
      <xdr:nvSpPr>
        <xdr:cNvPr id="1175" name="TextBox 2"/>
        <xdr:cNvSpPr txBox="1">
          <a:spLocks noChangeArrowheads="1"/>
        </xdr:cNvSpPr>
      </xdr:nvSpPr>
      <xdr:spPr bwMode="auto">
        <a:xfrm>
          <a:off x="5619750" y="27346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293594"/>
    <xdr:sp macro="" textlink="">
      <xdr:nvSpPr>
        <xdr:cNvPr id="1176" name="TextBox 2"/>
        <xdr:cNvSpPr txBox="1">
          <a:spLocks noChangeArrowheads="1"/>
        </xdr:cNvSpPr>
      </xdr:nvSpPr>
      <xdr:spPr bwMode="auto">
        <a:xfrm>
          <a:off x="5619750" y="27346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152</xdr:row>
      <xdr:rowOff>0</xdr:rowOff>
    </xdr:from>
    <xdr:ext cx="180975" cy="293594"/>
    <xdr:sp macro="" textlink="">
      <xdr:nvSpPr>
        <xdr:cNvPr id="1177" name="TextBox 2"/>
        <xdr:cNvSpPr txBox="1">
          <a:spLocks noChangeArrowheads="1"/>
        </xdr:cNvSpPr>
      </xdr:nvSpPr>
      <xdr:spPr bwMode="auto">
        <a:xfrm>
          <a:off x="5619750" y="273462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2261908</xdr:colOff>
      <xdr:row>152</xdr:row>
      <xdr:rowOff>112060</xdr:rowOff>
    </xdr:from>
    <xdr:ext cx="180975" cy="322169"/>
    <xdr:sp macro="" textlink="">
      <xdr:nvSpPr>
        <xdr:cNvPr id="1178" name="TextBox 2"/>
        <xdr:cNvSpPr txBox="1">
          <a:spLocks noChangeArrowheads="1"/>
        </xdr:cNvSpPr>
      </xdr:nvSpPr>
      <xdr:spPr bwMode="auto">
        <a:xfrm>
          <a:off x="3576358" y="2745833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322169"/>
    <xdr:sp macro="" textlink="">
      <xdr:nvSpPr>
        <xdr:cNvPr id="1179" name="TextBox 2"/>
        <xdr:cNvSpPr txBox="1">
          <a:spLocks noChangeArrowheads="1"/>
        </xdr:cNvSpPr>
      </xdr:nvSpPr>
      <xdr:spPr bwMode="auto">
        <a:xfrm>
          <a:off x="5619750" y="275748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322169"/>
    <xdr:sp macro="" textlink="">
      <xdr:nvSpPr>
        <xdr:cNvPr id="1180" name="TextBox 2"/>
        <xdr:cNvSpPr txBox="1">
          <a:spLocks noChangeArrowheads="1"/>
        </xdr:cNvSpPr>
      </xdr:nvSpPr>
      <xdr:spPr bwMode="auto">
        <a:xfrm>
          <a:off x="5619750" y="275748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322169"/>
    <xdr:sp macro="" textlink="">
      <xdr:nvSpPr>
        <xdr:cNvPr id="1181" name="TextBox 2"/>
        <xdr:cNvSpPr txBox="1">
          <a:spLocks noChangeArrowheads="1"/>
        </xdr:cNvSpPr>
      </xdr:nvSpPr>
      <xdr:spPr bwMode="auto">
        <a:xfrm>
          <a:off x="5619750" y="275748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322169"/>
    <xdr:sp macro="" textlink="">
      <xdr:nvSpPr>
        <xdr:cNvPr id="1182" name="TextBox 2"/>
        <xdr:cNvSpPr txBox="1">
          <a:spLocks noChangeArrowheads="1"/>
        </xdr:cNvSpPr>
      </xdr:nvSpPr>
      <xdr:spPr bwMode="auto">
        <a:xfrm>
          <a:off x="5619750" y="275748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322169"/>
    <xdr:sp macro="" textlink="">
      <xdr:nvSpPr>
        <xdr:cNvPr id="1183" name="TextBox 2"/>
        <xdr:cNvSpPr txBox="1">
          <a:spLocks noChangeArrowheads="1"/>
        </xdr:cNvSpPr>
      </xdr:nvSpPr>
      <xdr:spPr bwMode="auto">
        <a:xfrm>
          <a:off x="5619750" y="275748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293594"/>
    <xdr:sp macro="" textlink="">
      <xdr:nvSpPr>
        <xdr:cNvPr id="1184" name="TextBox 2"/>
        <xdr:cNvSpPr txBox="1">
          <a:spLocks noChangeArrowheads="1"/>
        </xdr:cNvSpPr>
      </xdr:nvSpPr>
      <xdr:spPr bwMode="auto">
        <a:xfrm>
          <a:off x="5619750" y="275748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293594"/>
    <xdr:sp macro="" textlink="">
      <xdr:nvSpPr>
        <xdr:cNvPr id="1185" name="TextBox 2"/>
        <xdr:cNvSpPr txBox="1">
          <a:spLocks noChangeArrowheads="1"/>
        </xdr:cNvSpPr>
      </xdr:nvSpPr>
      <xdr:spPr bwMode="auto">
        <a:xfrm>
          <a:off x="5619750" y="275748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293594"/>
    <xdr:sp macro="" textlink="">
      <xdr:nvSpPr>
        <xdr:cNvPr id="1186" name="TextBox 2"/>
        <xdr:cNvSpPr txBox="1">
          <a:spLocks noChangeArrowheads="1"/>
        </xdr:cNvSpPr>
      </xdr:nvSpPr>
      <xdr:spPr bwMode="auto">
        <a:xfrm>
          <a:off x="5619750" y="275748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293594"/>
    <xdr:sp macro="" textlink="">
      <xdr:nvSpPr>
        <xdr:cNvPr id="1187" name="TextBox 2"/>
        <xdr:cNvSpPr txBox="1">
          <a:spLocks noChangeArrowheads="1"/>
        </xdr:cNvSpPr>
      </xdr:nvSpPr>
      <xdr:spPr bwMode="auto">
        <a:xfrm>
          <a:off x="5619750" y="275748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293594"/>
    <xdr:sp macro="" textlink="">
      <xdr:nvSpPr>
        <xdr:cNvPr id="1188" name="TextBox 2"/>
        <xdr:cNvSpPr txBox="1">
          <a:spLocks noChangeArrowheads="1"/>
        </xdr:cNvSpPr>
      </xdr:nvSpPr>
      <xdr:spPr bwMode="auto">
        <a:xfrm>
          <a:off x="5619750" y="275748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293594"/>
    <xdr:sp macro="" textlink="">
      <xdr:nvSpPr>
        <xdr:cNvPr id="1189" name="TextBox 2"/>
        <xdr:cNvSpPr txBox="1">
          <a:spLocks noChangeArrowheads="1"/>
        </xdr:cNvSpPr>
      </xdr:nvSpPr>
      <xdr:spPr bwMode="auto">
        <a:xfrm>
          <a:off x="5619750" y="275748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322169"/>
    <xdr:sp macro="" textlink="">
      <xdr:nvSpPr>
        <xdr:cNvPr id="1190" name="TextBox 2"/>
        <xdr:cNvSpPr txBox="1">
          <a:spLocks noChangeArrowheads="1"/>
        </xdr:cNvSpPr>
      </xdr:nvSpPr>
      <xdr:spPr bwMode="auto">
        <a:xfrm>
          <a:off x="5619750" y="275748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322169"/>
    <xdr:sp macro="" textlink="">
      <xdr:nvSpPr>
        <xdr:cNvPr id="1191" name="TextBox 2"/>
        <xdr:cNvSpPr txBox="1">
          <a:spLocks noChangeArrowheads="1"/>
        </xdr:cNvSpPr>
      </xdr:nvSpPr>
      <xdr:spPr bwMode="auto">
        <a:xfrm>
          <a:off x="5619750" y="275748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322169"/>
    <xdr:sp macro="" textlink="">
      <xdr:nvSpPr>
        <xdr:cNvPr id="1192" name="TextBox 2"/>
        <xdr:cNvSpPr txBox="1">
          <a:spLocks noChangeArrowheads="1"/>
        </xdr:cNvSpPr>
      </xdr:nvSpPr>
      <xdr:spPr bwMode="auto">
        <a:xfrm>
          <a:off x="5619750" y="275748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322169"/>
    <xdr:sp macro="" textlink="">
      <xdr:nvSpPr>
        <xdr:cNvPr id="1193" name="TextBox 2"/>
        <xdr:cNvSpPr txBox="1">
          <a:spLocks noChangeArrowheads="1"/>
        </xdr:cNvSpPr>
      </xdr:nvSpPr>
      <xdr:spPr bwMode="auto">
        <a:xfrm>
          <a:off x="5619750" y="275748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322169"/>
    <xdr:sp macro="" textlink="">
      <xdr:nvSpPr>
        <xdr:cNvPr id="1194" name="TextBox 2"/>
        <xdr:cNvSpPr txBox="1">
          <a:spLocks noChangeArrowheads="1"/>
        </xdr:cNvSpPr>
      </xdr:nvSpPr>
      <xdr:spPr bwMode="auto">
        <a:xfrm>
          <a:off x="5619750" y="275748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322169"/>
    <xdr:sp macro="" textlink="">
      <xdr:nvSpPr>
        <xdr:cNvPr id="1195" name="TextBox 2"/>
        <xdr:cNvSpPr txBox="1">
          <a:spLocks noChangeArrowheads="1"/>
        </xdr:cNvSpPr>
      </xdr:nvSpPr>
      <xdr:spPr bwMode="auto">
        <a:xfrm>
          <a:off x="5619750" y="275748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293594"/>
    <xdr:sp macro="" textlink="">
      <xdr:nvSpPr>
        <xdr:cNvPr id="1196" name="TextBox 2"/>
        <xdr:cNvSpPr txBox="1">
          <a:spLocks noChangeArrowheads="1"/>
        </xdr:cNvSpPr>
      </xdr:nvSpPr>
      <xdr:spPr bwMode="auto">
        <a:xfrm>
          <a:off x="5619750" y="275748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293594"/>
    <xdr:sp macro="" textlink="">
      <xdr:nvSpPr>
        <xdr:cNvPr id="1197" name="TextBox 2"/>
        <xdr:cNvSpPr txBox="1">
          <a:spLocks noChangeArrowheads="1"/>
        </xdr:cNvSpPr>
      </xdr:nvSpPr>
      <xdr:spPr bwMode="auto">
        <a:xfrm>
          <a:off x="5619750" y="275748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293594"/>
    <xdr:sp macro="" textlink="">
      <xdr:nvSpPr>
        <xdr:cNvPr id="1198" name="TextBox 2"/>
        <xdr:cNvSpPr txBox="1">
          <a:spLocks noChangeArrowheads="1"/>
        </xdr:cNvSpPr>
      </xdr:nvSpPr>
      <xdr:spPr bwMode="auto">
        <a:xfrm>
          <a:off x="5619750" y="275748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293594"/>
    <xdr:sp macro="" textlink="">
      <xdr:nvSpPr>
        <xdr:cNvPr id="1199" name="TextBox 2"/>
        <xdr:cNvSpPr txBox="1">
          <a:spLocks noChangeArrowheads="1"/>
        </xdr:cNvSpPr>
      </xdr:nvSpPr>
      <xdr:spPr bwMode="auto">
        <a:xfrm>
          <a:off x="5619750" y="275748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153</xdr:row>
      <xdr:rowOff>0</xdr:rowOff>
    </xdr:from>
    <xdr:ext cx="180975" cy="293594"/>
    <xdr:sp macro="" textlink="">
      <xdr:nvSpPr>
        <xdr:cNvPr id="1200" name="TextBox 2"/>
        <xdr:cNvSpPr txBox="1">
          <a:spLocks noChangeArrowheads="1"/>
        </xdr:cNvSpPr>
      </xdr:nvSpPr>
      <xdr:spPr bwMode="auto">
        <a:xfrm>
          <a:off x="5619750" y="275748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154</xdr:row>
      <xdr:rowOff>0</xdr:rowOff>
    </xdr:from>
    <xdr:ext cx="180975" cy="322169"/>
    <xdr:sp macro="" textlink="">
      <xdr:nvSpPr>
        <xdr:cNvPr id="1201" name="TextBox 2"/>
        <xdr:cNvSpPr txBox="1">
          <a:spLocks noChangeArrowheads="1"/>
        </xdr:cNvSpPr>
      </xdr:nvSpPr>
      <xdr:spPr bwMode="auto">
        <a:xfrm>
          <a:off x="5619750" y="278034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154</xdr:row>
      <xdr:rowOff>0</xdr:rowOff>
    </xdr:from>
    <xdr:ext cx="180975" cy="322169"/>
    <xdr:sp macro="" textlink="">
      <xdr:nvSpPr>
        <xdr:cNvPr id="1202" name="TextBox 2"/>
        <xdr:cNvSpPr txBox="1">
          <a:spLocks noChangeArrowheads="1"/>
        </xdr:cNvSpPr>
      </xdr:nvSpPr>
      <xdr:spPr bwMode="auto">
        <a:xfrm>
          <a:off x="5619750" y="278034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154</xdr:row>
      <xdr:rowOff>0</xdr:rowOff>
    </xdr:from>
    <xdr:ext cx="180975" cy="322169"/>
    <xdr:sp macro="" textlink="">
      <xdr:nvSpPr>
        <xdr:cNvPr id="1203" name="TextBox 2"/>
        <xdr:cNvSpPr txBox="1">
          <a:spLocks noChangeArrowheads="1"/>
        </xdr:cNvSpPr>
      </xdr:nvSpPr>
      <xdr:spPr bwMode="auto">
        <a:xfrm>
          <a:off x="5619750" y="278034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154</xdr:row>
      <xdr:rowOff>0</xdr:rowOff>
    </xdr:from>
    <xdr:ext cx="180975" cy="322169"/>
    <xdr:sp macro="" textlink="">
      <xdr:nvSpPr>
        <xdr:cNvPr id="1204" name="TextBox 2"/>
        <xdr:cNvSpPr txBox="1">
          <a:spLocks noChangeArrowheads="1"/>
        </xdr:cNvSpPr>
      </xdr:nvSpPr>
      <xdr:spPr bwMode="auto">
        <a:xfrm>
          <a:off x="5619750" y="278034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154</xdr:row>
      <xdr:rowOff>0</xdr:rowOff>
    </xdr:from>
    <xdr:ext cx="180975" cy="322169"/>
    <xdr:sp macro="" textlink="">
      <xdr:nvSpPr>
        <xdr:cNvPr id="1205" name="TextBox 2"/>
        <xdr:cNvSpPr txBox="1">
          <a:spLocks noChangeArrowheads="1"/>
        </xdr:cNvSpPr>
      </xdr:nvSpPr>
      <xdr:spPr bwMode="auto">
        <a:xfrm>
          <a:off x="5619750" y="278034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154</xdr:row>
      <xdr:rowOff>0</xdr:rowOff>
    </xdr:from>
    <xdr:ext cx="180975" cy="322169"/>
    <xdr:sp macro="" textlink="">
      <xdr:nvSpPr>
        <xdr:cNvPr id="1206" name="TextBox 2"/>
        <xdr:cNvSpPr txBox="1">
          <a:spLocks noChangeArrowheads="1"/>
        </xdr:cNvSpPr>
      </xdr:nvSpPr>
      <xdr:spPr bwMode="auto">
        <a:xfrm>
          <a:off x="5619750" y="2780347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154</xdr:row>
      <xdr:rowOff>0</xdr:rowOff>
    </xdr:from>
    <xdr:ext cx="180975" cy="293594"/>
    <xdr:sp macro="" textlink="">
      <xdr:nvSpPr>
        <xdr:cNvPr id="1207" name="TextBox 2"/>
        <xdr:cNvSpPr txBox="1">
          <a:spLocks noChangeArrowheads="1"/>
        </xdr:cNvSpPr>
      </xdr:nvSpPr>
      <xdr:spPr bwMode="auto">
        <a:xfrm>
          <a:off x="5619750" y="278034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154</xdr:row>
      <xdr:rowOff>0</xdr:rowOff>
    </xdr:from>
    <xdr:ext cx="180975" cy="293594"/>
    <xdr:sp macro="" textlink="">
      <xdr:nvSpPr>
        <xdr:cNvPr id="1208" name="TextBox 2"/>
        <xdr:cNvSpPr txBox="1">
          <a:spLocks noChangeArrowheads="1"/>
        </xdr:cNvSpPr>
      </xdr:nvSpPr>
      <xdr:spPr bwMode="auto">
        <a:xfrm>
          <a:off x="5619750" y="278034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154</xdr:row>
      <xdr:rowOff>0</xdr:rowOff>
    </xdr:from>
    <xdr:ext cx="180975" cy="293594"/>
    <xdr:sp macro="" textlink="">
      <xdr:nvSpPr>
        <xdr:cNvPr id="1209" name="TextBox 2"/>
        <xdr:cNvSpPr txBox="1">
          <a:spLocks noChangeArrowheads="1"/>
        </xdr:cNvSpPr>
      </xdr:nvSpPr>
      <xdr:spPr bwMode="auto">
        <a:xfrm>
          <a:off x="5619750" y="278034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154</xdr:row>
      <xdr:rowOff>0</xdr:rowOff>
    </xdr:from>
    <xdr:ext cx="180975" cy="293594"/>
    <xdr:sp macro="" textlink="">
      <xdr:nvSpPr>
        <xdr:cNvPr id="1210" name="TextBox 2"/>
        <xdr:cNvSpPr txBox="1">
          <a:spLocks noChangeArrowheads="1"/>
        </xdr:cNvSpPr>
      </xdr:nvSpPr>
      <xdr:spPr bwMode="auto">
        <a:xfrm>
          <a:off x="5619750" y="278034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3393689</xdr:colOff>
      <xdr:row>154</xdr:row>
      <xdr:rowOff>0</xdr:rowOff>
    </xdr:from>
    <xdr:ext cx="180975" cy="293594"/>
    <xdr:sp macro="" textlink="">
      <xdr:nvSpPr>
        <xdr:cNvPr id="1211" name="TextBox 2"/>
        <xdr:cNvSpPr txBox="1">
          <a:spLocks noChangeArrowheads="1"/>
        </xdr:cNvSpPr>
      </xdr:nvSpPr>
      <xdr:spPr bwMode="auto">
        <a:xfrm>
          <a:off x="4660514" y="27803475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2217085</xdr:colOff>
      <xdr:row>153</xdr:row>
      <xdr:rowOff>112058</xdr:rowOff>
    </xdr:from>
    <xdr:ext cx="180975" cy="293594"/>
    <xdr:sp macro="" textlink="">
      <xdr:nvSpPr>
        <xdr:cNvPr id="1212" name="TextBox 2"/>
        <xdr:cNvSpPr txBox="1">
          <a:spLocks noChangeArrowheads="1"/>
        </xdr:cNvSpPr>
      </xdr:nvSpPr>
      <xdr:spPr bwMode="auto">
        <a:xfrm>
          <a:off x="3531535" y="27686933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2261908</xdr:colOff>
      <xdr:row>143</xdr:row>
      <xdr:rowOff>112060</xdr:rowOff>
    </xdr:from>
    <xdr:ext cx="180975" cy="322169"/>
    <xdr:sp macro="" textlink="">
      <xdr:nvSpPr>
        <xdr:cNvPr id="1213" name="TextBox 2"/>
        <xdr:cNvSpPr txBox="1">
          <a:spLocks noChangeArrowheads="1"/>
        </xdr:cNvSpPr>
      </xdr:nvSpPr>
      <xdr:spPr bwMode="auto">
        <a:xfrm>
          <a:off x="3576358" y="25610485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322169"/>
    <xdr:sp macro="" textlink="">
      <xdr:nvSpPr>
        <xdr:cNvPr id="1214" name="TextBox 2"/>
        <xdr:cNvSpPr txBox="1">
          <a:spLocks noChangeArrowheads="1"/>
        </xdr:cNvSpPr>
      </xdr:nvSpPr>
      <xdr:spPr bwMode="auto">
        <a:xfrm>
          <a:off x="5619750" y="3223641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322169"/>
    <xdr:sp macro="" textlink="">
      <xdr:nvSpPr>
        <xdr:cNvPr id="1215" name="TextBox 2"/>
        <xdr:cNvSpPr txBox="1">
          <a:spLocks noChangeArrowheads="1"/>
        </xdr:cNvSpPr>
      </xdr:nvSpPr>
      <xdr:spPr bwMode="auto">
        <a:xfrm>
          <a:off x="5619750" y="3223641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322169"/>
    <xdr:sp macro="" textlink="">
      <xdr:nvSpPr>
        <xdr:cNvPr id="1216" name="TextBox 2"/>
        <xdr:cNvSpPr txBox="1">
          <a:spLocks noChangeArrowheads="1"/>
        </xdr:cNvSpPr>
      </xdr:nvSpPr>
      <xdr:spPr bwMode="auto">
        <a:xfrm>
          <a:off x="5619750" y="3223641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322169"/>
    <xdr:sp macro="" textlink="">
      <xdr:nvSpPr>
        <xdr:cNvPr id="1217" name="TextBox 2"/>
        <xdr:cNvSpPr txBox="1">
          <a:spLocks noChangeArrowheads="1"/>
        </xdr:cNvSpPr>
      </xdr:nvSpPr>
      <xdr:spPr bwMode="auto">
        <a:xfrm>
          <a:off x="5619750" y="322364100"/>
          <a:ext cx="180975" cy="3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93594"/>
    <xdr:sp macro="" textlink="">
      <xdr:nvSpPr>
        <xdr:cNvPr id="1218" name="TextBox 2"/>
        <xdr:cNvSpPr txBox="1">
          <a:spLocks noChangeArrowheads="1"/>
        </xdr:cNvSpPr>
      </xdr:nvSpPr>
      <xdr:spPr bwMode="auto">
        <a:xfrm>
          <a:off x="5619750" y="3223641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93594"/>
    <xdr:sp macro="" textlink="">
      <xdr:nvSpPr>
        <xdr:cNvPr id="1219" name="TextBox 2"/>
        <xdr:cNvSpPr txBox="1">
          <a:spLocks noChangeArrowheads="1"/>
        </xdr:cNvSpPr>
      </xdr:nvSpPr>
      <xdr:spPr bwMode="auto">
        <a:xfrm>
          <a:off x="5619750" y="3223641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93594"/>
    <xdr:sp macro="" textlink="">
      <xdr:nvSpPr>
        <xdr:cNvPr id="1220" name="TextBox 2"/>
        <xdr:cNvSpPr txBox="1">
          <a:spLocks noChangeArrowheads="1"/>
        </xdr:cNvSpPr>
      </xdr:nvSpPr>
      <xdr:spPr bwMode="auto">
        <a:xfrm>
          <a:off x="5619750" y="3223641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93594"/>
    <xdr:sp macro="" textlink="">
      <xdr:nvSpPr>
        <xdr:cNvPr id="1221" name="TextBox 2"/>
        <xdr:cNvSpPr txBox="1">
          <a:spLocks noChangeArrowheads="1"/>
        </xdr:cNvSpPr>
      </xdr:nvSpPr>
      <xdr:spPr bwMode="auto">
        <a:xfrm>
          <a:off x="5619750" y="3223641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93594"/>
    <xdr:sp macro="" textlink="">
      <xdr:nvSpPr>
        <xdr:cNvPr id="1222" name="TextBox 2"/>
        <xdr:cNvSpPr txBox="1">
          <a:spLocks noChangeArrowheads="1"/>
        </xdr:cNvSpPr>
      </xdr:nvSpPr>
      <xdr:spPr bwMode="auto">
        <a:xfrm>
          <a:off x="5619750" y="3223641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93594"/>
    <xdr:sp macro="" textlink="">
      <xdr:nvSpPr>
        <xdr:cNvPr id="1223" name="TextBox 2"/>
        <xdr:cNvSpPr txBox="1">
          <a:spLocks noChangeArrowheads="1"/>
        </xdr:cNvSpPr>
      </xdr:nvSpPr>
      <xdr:spPr bwMode="auto">
        <a:xfrm>
          <a:off x="5619750" y="322364100"/>
          <a:ext cx="180975" cy="293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84069"/>
    <xdr:sp macro="" textlink="">
      <xdr:nvSpPr>
        <xdr:cNvPr id="1224" name="TextBox 2"/>
        <xdr:cNvSpPr txBox="1">
          <a:spLocks noChangeArrowheads="1"/>
        </xdr:cNvSpPr>
      </xdr:nvSpPr>
      <xdr:spPr bwMode="auto">
        <a:xfrm>
          <a:off x="5619750" y="322364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84069"/>
    <xdr:sp macro="" textlink="">
      <xdr:nvSpPr>
        <xdr:cNvPr id="1225" name="TextBox 2"/>
        <xdr:cNvSpPr txBox="1">
          <a:spLocks noChangeArrowheads="1"/>
        </xdr:cNvSpPr>
      </xdr:nvSpPr>
      <xdr:spPr bwMode="auto">
        <a:xfrm>
          <a:off x="5619750" y="322364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84069"/>
    <xdr:sp macro="" textlink="">
      <xdr:nvSpPr>
        <xdr:cNvPr id="1226" name="TextBox 2"/>
        <xdr:cNvSpPr txBox="1">
          <a:spLocks noChangeArrowheads="1"/>
        </xdr:cNvSpPr>
      </xdr:nvSpPr>
      <xdr:spPr bwMode="auto">
        <a:xfrm>
          <a:off x="5619750" y="322364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84069"/>
    <xdr:sp macro="" textlink="">
      <xdr:nvSpPr>
        <xdr:cNvPr id="1227" name="TextBox 2"/>
        <xdr:cNvSpPr txBox="1">
          <a:spLocks noChangeArrowheads="1"/>
        </xdr:cNvSpPr>
      </xdr:nvSpPr>
      <xdr:spPr bwMode="auto">
        <a:xfrm>
          <a:off x="5619750" y="322364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84069"/>
    <xdr:sp macro="" textlink="">
      <xdr:nvSpPr>
        <xdr:cNvPr id="1228" name="TextBox 2"/>
        <xdr:cNvSpPr txBox="1">
          <a:spLocks noChangeArrowheads="1"/>
        </xdr:cNvSpPr>
      </xdr:nvSpPr>
      <xdr:spPr bwMode="auto">
        <a:xfrm>
          <a:off x="5619750" y="322364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84069"/>
    <xdr:sp macro="" textlink="">
      <xdr:nvSpPr>
        <xdr:cNvPr id="1229" name="TextBox 2"/>
        <xdr:cNvSpPr txBox="1">
          <a:spLocks noChangeArrowheads="1"/>
        </xdr:cNvSpPr>
      </xdr:nvSpPr>
      <xdr:spPr bwMode="auto">
        <a:xfrm>
          <a:off x="5619750" y="322364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55494"/>
    <xdr:sp macro="" textlink="">
      <xdr:nvSpPr>
        <xdr:cNvPr id="1230" name="TextBox 2"/>
        <xdr:cNvSpPr txBox="1">
          <a:spLocks noChangeArrowheads="1"/>
        </xdr:cNvSpPr>
      </xdr:nvSpPr>
      <xdr:spPr bwMode="auto">
        <a:xfrm>
          <a:off x="5619750" y="322364100"/>
          <a:ext cx="1809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55494"/>
    <xdr:sp macro="" textlink="">
      <xdr:nvSpPr>
        <xdr:cNvPr id="1231" name="TextBox 2"/>
        <xdr:cNvSpPr txBox="1">
          <a:spLocks noChangeArrowheads="1"/>
        </xdr:cNvSpPr>
      </xdr:nvSpPr>
      <xdr:spPr bwMode="auto">
        <a:xfrm>
          <a:off x="5619750" y="322364100"/>
          <a:ext cx="1809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55494"/>
    <xdr:sp macro="" textlink="">
      <xdr:nvSpPr>
        <xdr:cNvPr id="1232" name="TextBox 2"/>
        <xdr:cNvSpPr txBox="1">
          <a:spLocks noChangeArrowheads="1"/>
        </xdr:cNvSpPr>
      </xdr:nvSpPr>
      <xdr:spPr bwMode="auto">
        <a:xfrm>
          <a:off x="5619750" y="322364100"/>
          <a:ext cx="1809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55494"/>
    <xdr:sp macro="" textlink="">
      <xdr:nvSpPr>
        <xdr:cNvPr id="1233" name="TextBox 2"/>
        <xdr:cNvSpPr txBox="1">
          <a:spLocks noChangeArrowheads="1"/>
        </xdr:cNvSpPr>
      </xdr:nvSpPr>
      <xdr:spPr bwMode="auto">
        <a:xfrm>
          <a:off x="5619750" y="322364100"/>
          <a:ext cx="1809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55494"/>
    <xdr:sp macro="" textlink="">
      <xdr:nvSpPr>
        <xdr:cNvPr id="1234" name="TextBox 2"/>
        <xdr:cNvSpPr txBox="1">
          <a:spLocks noChangeArrowheads="1"/>
        </xdr:cNvSpPr>
      </xdr:nvSpPr>
      <xdr:spPr bwMode="auto">
        <a:xfrm>
          <a:off x="5619750" y="322364100"/>
          <a:ext cx="1809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55494"/>
    <xdr:sp macro="" textlink="">
      <xdr:nvSpPr>
        <xdr:cNvPr id="1235" name="TextBox 2"/>
        <xdr:cNvSpPr txBox="1">
          <a:spLocks noChangeArrowheads="1"/>
        </xdr:cNvSpPr>
      </xdr:nvSpPr>
      <xdr:spPr bwMode="auto">
        <a:xfrm>
          <a:off x="5619750" y="322364100"/>
          <a:ext cx="180975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84069"/>
    <xdr:sp macro="" textlink="">
      <xdr:nvSpPr>
        <xdr:cNvPr id="1236" name="TextBox 2"/>
        <xdr:cNvSpPr txBox="1">
          <a:spLocks noChangeArrowheads="1"/>
        </xdr:cNvSpPr>
      </xdr:nvSpPr>
      <xdr:spPr bwMode="auto">
        <a:xfrm>
          <a:off x="5619750" y="322364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84069"/>
    <xdr:sp macro="" textlink="">
      <xdr:nvSpPr>
        <xdr:cNvPr id="1237" name="TextBox 2"/>
        <xdr:cNvSpPr txBox="1">
          <a:spLocks noChangeArrowheads="1"/>
        </xdr:cNvSpPr>
      </xdr:nvSpPr>
      <xdr:spPr bwMode="auto">
        <a:xfrm>
          <a:off x="5619750" y="322364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84069"/>
    <xdr:sp macro="" textlink="">
      <xdr:nvSpPr>
        <xdr:cNvPr id="1238" name="TextBox 2"/>
        <xdr:cNvSpPr txBox="1">
          <a:spLocks noChangeArrowheads="1"/>
        </xdr:cNvSpPr>
      </xdr:nvSpPr>
      <xdr:spPr bwMode="auto">
        <a:xfrm>
          <a:off x="5619750" y="322364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84069"/>
    <xdr:sp macro="" textlink="">
      <xdr:nvSpPr>
        <xdr:cNvPr id="1239" name="TextBox 2"/>
        <xdr:cNvSpPr txBox="1">
          <a:spLocks noChangeArrowheads="1"/>
        </xdr:cNvSpPr>
      </xdr:nvSpPr>
      <xdr:spPr bwMode="auto">
        <a:xfrm>
          <a:off x="5619750" y="322364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1699</xdr:row>
      <xdr:rowOff>0</xdr:rowOff>
    </xdr:from>
    <xdr:ext cx="180975" cy="284069"/>
    <xdr:sp macro="" textlink="">
      <xdr:nvSpPr>
        <xdr:cNvPr id="1240" name="TextBox 2"/>
        <xdr:cNvSpPr txBox="1">
          <a:spLocks noChangeArrowheads="1"/>
        </xdr:cNvSpPr>
      </xdr:nvSpPr>
      <xdr:spPr bwMode="auto">
        <a:xfrm>
          <a:off x="5619750" y="322364100"/>
          <a:ext cx="1809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735"/>
  <sheetViews>
    <sheetView showZeros="0" tabSelected="1" topLeftCell="A999" zoomScale="130" zoomScaleNormal="130" zoomScaleSheetLayoutView="100" workbookViewId="0">
      <selection activeCell="L71" sqref="L71"/>
    </sheetView>
  </sheetViews>
  <sheetFormatPr defaultRowHeight="15"/>
  <cols>
    <col min="1" max="1" width="9.85546875" style="48" customWidth="1"/>
    <col min="2" max="2" width="8.28515625" style="48" customWidth="1"/>
    <col min="3" max="3" width="56.42578125" style="3" customWidth="1"/>
    <col min="4" max="4" width="10.85546875" style="3" customWidth="1"/>
    <col min="5" max="5" width="11.85546875" style="1" customWidth="1"/>
    <col min="6" max="16384" width="9.140625" style="3"/>
  </cols>
  <sheetData>
    <row r="1" spans="1:5">
      <c r="A1" s="1" t="s">
        <v>187</v>
      </c>
      <c r="B1" s="2"/>
    </row>
    <row r="2" spans="1:5" ht="35.25" customHeight="1">
      <c r="A2" s="105" t="s">
        <v>166</v>
      </c>
      <c r="B2" s="106"/>
      <c r="C2" s="106"/>
      <c r="D2" s="106"/>
      <c r="E2" s="106"/>
    </row>
    <row r="3" spans="1:5">
      <c r="A3" s="107" t="s">
        <v>167</v>
      </c>
      <c r="B3" s="108"/>
      <c r="C3" s="108"/>
      <c r="D3" s="108"/>
      <c r="E3" s="108"/>
    </row>
    <row r="4" spans="1:5">
      <c r="A4" s="1"/>
      <c r="B4" s="4"/>
      <c r="C4" s="4"/>
      <c r="D4" s="4"/>
      <c r="E4" s="4"/>
    </row>
    <row r="5" spans="1:5" s="5" customFormat="1">
      <c r="A5" s="109" t="s">
        <v>158</v>
      </c>
      <c r="B5" s="110"/>
      <c r="C5" s="110"/>
      <c r="D5" s="110"/>
      <c r="E5" s="110"/>
    </row>
    <row r="6" spans="1:5" s="5" customFormat="1">
      <c r="C6" s="78" t="s">
        <v>188</v>
      </c>
      <c r="D6" s="6"/>
      <c r="E6" s="6"/>
    </row>
    <row r="7" spans="1:5" s="5" customFormat="1">
      <c r="A7" s="111" t="s">
        <v>159</v>
      </c>
      <c r="B7" s="112"/>
      <c r="C7" s="112"/>
      <c r="D7" s="112"/>
      <c r="E7" s="112"/>
    </row>
    <row r="8" spans="1:5" s="5" customFormat="1">
      <c r="A8" s="113" t="s">
        <v>0</v>
      </c>
      <c r="B8" s="113"/>
      <c r="C8" s="113"/>
      <c r="D8" s="113"/>
      <c r="E8" s="113"/>
    </row>
    <row r="9" spans="1:5" s="5" customFormat="1">
      <c r="A9" s="6"/>
      <c r="B9" s="6"/>
      <c r="C9" s="7"/>
      <c r="D9" s="6"/>
      <c r="E9" s="6"/>
    </row>
    <row r="10" spans="1:5" s="5" customFormat="1" ht="15" customHeight="1">
      <c r="A10" s="104" t="s">
        <v>165</v>
      </c>
      <c r="B10" s="104"/>
      <c r="C10" s="104"/>
      <c r="D10" s="104"/>
      <c r="E10" s="104"/>
    </row>
    <row r="11" spans="1:5" s="5" customFormat="1" ht="16.5" customHeight="1">
      <c r="A11" s="104" t="s">
        <v>164</v>
      </c>
      <c r="B11" s="104"/>
      <c r="C11" s="104"/>
      <c r="D11" s="104"/>
      <c r="E11" s="104"/>
    </row>
    <row r="12" spans="1:5" s="5" customFormat="1" ht="17.25" customHeight="1">
      <c r="A12" s="104" t="s">
        <v>163</v>
      </c>
      <c r="B12" s="104"/>
      <c r="C12" s="104"/>
      <c r="D12" s="104"/>
      <c r="E12" s="104"/>
    </row>
    <row r="13" spans="1:5" s="5" customFormat="1" ht="15.75" customHeight="1">
      <c r="A13" s="104" t="s">
        <v>160</v>
      </c>
      <c r="B13" s="104"/>
      <c r="C13" s="104"/>
      <c r="D13" s="104"/>
      <c r="E13" s="104"/>
    </row>
    <row r="14" spans="1:5" s="5" customFormat="1" ht="12.75" customHeight="1">
      <c r="A14" s="8" t="s">
        <v>161</v>
      </c>
      <c r="B14" s="9"/>
      <c r="C14" s="10"/>
      <c r="D14" s="11"/>
      <c r="E14" s="12"/>
    </row>
    <row r="15" spans="1:5" s="5" customFormat="1" ht="12.75" customHeight="1">
      <c r="A15" s="5" t="s">
        <v>162</v>
      </c>
      <c r="B15" s="9"/>
      <c r="C15" s="9"/>
      <c r="D15" s="6"/>
      <c r="E15" s="6"/>
    </row>
    <row r="16" spans="1:5">
      <c r="A16" s="114" t="s">
        <v>1</v>
      </c>
      <c r="B16" s="114" t="s">
        <v>10</v>
      </c>
      <c r="C16" s="114" t="s">
        <v>2</v>
      </c>
      <c r="D16" s="115" t="s">
        <v>3</v>
      </c>
      <c r="E16" s="114" t="s">
        <v>4</v>
      </c>
    </row>
    <row r="17" spans="1:5" s="1" customFormat="1">
      <c r="A17" s="114"/>
      <c r="B17" s="114"/>
      <c r="C17" s="114"/>
      <c r="D17" s="115"/>
      <c r="E17" s="114"/>
    </row>
    <row r="18" spans="1:5" s="1" customFormat="1" ht="12.75" customHeight="1">
      <c r="A18" s="114"/>
      <c r="B18" s="114"/>
      <c r="C18" s="114"/>
      <c r="D18" s="115"/>
      <c r="E18" s="114"/>
    </row>
    <row r="19" spans="1:5" s="1" customFormat="1" ht="12.75" customHeight="1">
      <c r="A19" s="114"/>
      <c r="B19" s="114"/>
      <c r="C19" s="114"/>
      <c r="D19" s="115"/>
      <c r="E19" s="114"/>
    </row>
    <row r="20" spans="1:5" s="1" customFormat="1">
      <c r="A20" s="13">
        <v>1</v>
      </c>
      <c r="B20" s="13">
        <v>2</v>
      </c>
      <c r="C20" s="14">
        <v>3</v>
      </c>
      <c r="D20" s="13">
        <v>4</v>
      </c>
      <c r="E20" s="14">
        <v>5</v>
      </c>
    </row>
    <row r="21" spans="1:5">
      <c r="A21" s="13"/>
      <c r="B21" s="13"/>
      <c r="C21" s="15" t="s">
        <v>122</v>
      </c>
      <c r="D21" s="13"/>
      <c r="E21" s="14"/>
    </row>
    <row r="22" spans="1:5">
      <c r="A22" s="13"/>
      <c r="B22" s="13"/>
      <c r="C22" s="15" t="s">
        <v>123</v>
      </c>
      <c r="D22" s="13"/>
      <c r="E22" s="14"/>
    </row>
    <row r="23" spans="1:5">
      <c r="A23" s="13"/>
      <c r="B23" s="13"/>
      <c r="C23" s="15" t="s">
        <v>56</v>
      </c>
      <c r="D23" s="13"/>
      <c r="E23" s="14"/>
    </row>
    <row r="24" spans="1:5">
      <c r="A24" s="16">
        <v>1</v>
      </c>
      <c r="B24" s="17"/>
      <c r="C24" s="18" t="s">
        <v>47</v>
      </c>
      <c r="D24" s="17" t="s">
        <v>9</v>
      </c>
      <c r="E24" s="19">
        <v>13.06</v>
      </c>
    </row>
    <row r="25" spans="1:5" ht="14.25" customHeight="1">
      <c r="A25" s="16">
        <f>A24+1</f>
        <v>2</v>
      </c>
      <c r="B25" s="17"/>
      <c r="C25" s="18" t="s">
        <v>129</v>
      </c>
      <c r="D25" s="17" t="s">
        <v>9</v>
      </c>
      <c r="E25" s="19">
        <f>ROUND(0.2*E24,2)</f>
        <v>2.61</v>
      </c>
    </row>
    <row r="26" spans="1:5">
      <c r="A26" s="16"/>
      <c r="B26" s="20"/>
      <c r="C26" s="20" t="s">
        <v>130</v>
      </c>
      <c r="D26" s="17" t="s">
        <v>21</v>
      </c>
      <c r="E26" s="19">
        <f>ROUND(0.35*E25,2)</f>
        <v>0.91</v>
      </c>
    </row>
    <row r="27" spans="1:5" ht="14.25" customHeight="1">
      <c r="A27" s="16">
        <f>A25+1</f>
        <v>3</v>
      </c>
      <c r="B27" s="21"/>
      <c r="C27" s="22" t="s">
        <v>61</v>
      </c>
      <c r="D27" s="17" t="s">
        <v>9</v>
      </c>
      <c r="E27" s="19">
        <f>E24</f>
        <v>13.06</v>
      </c>
    </row>
    <row r="28" spans="1:5">
      <c r="A28" s="17"/>
      <c r="B28" s="21"/>
      <c r="C28" s="20" t="s">
        <v>50</v>
      </c>
      <c r="D28" s="17" t="s">
        <v>21</v>
      </c>
      <c r="E28" s="19">
        <f>ROUND(0.15*E27,2)</f>
        <v>1.96</v>
      </c>
    </row>
    <row r="29" spans="1:5" ht="14.25" customHeight="1">
      <c r="A29" s="17"/>
      <c r="B29" s="21"/>
      <c r="C29" s="20" t="s">
        <v>51</v>
      </c>
      <c r="D29" s="17" t="s">
        <v>6</v>
      </c>
      <c r="E29" s="19">
        <f>ROUND(8.5*E27,2)</f>
        <v>111.01</v>
      </c>
    </row>
    <row r="30" spans="1:5" ht="14.25" customHeight="1">
      <c r="A30" s="17"/>
      <c r="B30" s="21"/>
      <c r="C30" s="20" t="s">
        <v>52</v>
      </c>
      <c r="D30" s="17" t="s">
        <v>6</v>
      </c>
      <c r="E30" s="19">
        <f>ROUND(1.6*E27,2)</f>
        <v>20.9</v>
      </c>
    </row>
    <row r="31" spans="1:5" ht="14.25" customHeight="1">
      <c r="A31" s="17"/>
      <c r="B31" s="21"/>
      <c r="C31" s="20" t="s">
        <v>53</v>
      </c>
      <c r="D31" s="17" t="s">
        <v>6</v>
      </c>
      <c r="E31" s="19">
        <f>ROUND(1.6*E27,2)</f>
        <v>20.9</v>
      </c>
    </row>
    <row r="32" spans="1:5" ht="14.25" customHeight="1">
      <c r="A32" s="17"/>
      <c r="B32" s="21"/>
      <c r="C32" s="20" t="s">
        <v>42</v>
      </c>
      <c r="D32" s="17" t="s">
        <v>9</v>
      </c>
      <c r="E32" s="19">
        <f>ROUND(0.05*E27,2)</f>
        <v>0.65</v>
      </c>
    </row>
    <row r="33" spans="1:5" ht="14.25" customHeight="1">
      <c r="A33" s="16">
        <f>A27+1</f>
        <v>4</v>
      </c>
      <c r="B33" s="21"/>
      <c r="C33" s="22" t="s">
        <v>54</v>
      </c>
      <c r="D33" s="17" t="s">
        <v>9</v>
      </c>
      <c r="E33" s="19">
        <f>E27</f>
        <v>13.06</v>
      </c>
    </row>
    <row r="34" spans="1:5" ht="14.25" customHeight="1">
      <c r="A34" s="17"/>
      <c r="B34" s="21"/>
      <c r="C34" s="20" t="s">
        <v>55</v>
      </c>
      <c r="D34" s="17" t="s">
        <v>21</v>
      </c>
      <c r="E34" s="19">
        <f>ROUND(0.35*E33,2)</f>
        <v>4.57</v>
      </c>
    </row>
    <row r="35" spans="1:5" ht="31.5" customHeight="1">
      <c r="A35" s="16">
        <f>A33+1</f>
        <v>5</v>
      </c>
      <c r="B35" s="21"/>
      <c r="C35" s="22" t="s">
        <v>86</v>
      </c>
      <c r="D35" s="17" t="s">
        <v>9</v>
      </c>
      <c r="E35" s="19">
        <v>3</v>
      </c>
    </row>
    <row r="36" spans="1:5">
      <c r="A36" s="23"/>
      <c r="B36" s="24"/>
      <c r="C36" s="25" t="s">
        <v>22</v>
      </c>
      <c r="D36" s="26" t="s">
        <v>9</v>
      </c>
      <c r="E36" s="27">
        <f>ROUND(1.03*E35,2)</f>
        <v>3.09</v>
      </c>
    </row>
    <row r="37" spans="1:5" ht="14.25" customHeight="1">
      <c r="A37" s="23"/>
      <c r="B37" s="24"/>
      <c r="C37" s="25" t="s">
        <v>13</v>
      </c>
      <c r="D37" s="26" t="s">
        <v>7</v>
      </c>
      <c r="E37" s="27">
        <f>ROUND(2*E35,2)</f>
        <v>6</v>
      </c>
    </row>
    <row r="38" spans="1:5" ht="14.25" customHeight="1">
      <c r="A38" s="17"/>
      <c r="B38" s="21"/>
      <c r="C38" s="20" t="s">
        <v>87</v>
      </c>
      <c r="D38" s="17" t="s">
        <v>9</v>
      </c>
      <c r="E38" s="19">
        <f>ROUND(0.35*E35,2)</f>
        <v>1.05</v>
      </c>
    </row>
    <row r="39" spans="1:5" ht="14.25" customHeight="1">
      <c r="A39" s="28"/>
      <c r="B39" s="24"/>
      <c r="C39" s="25" t="s">
        <v>19</v>
      </c>
      <c r="D39" s="26" t="s">
        <v>7</v>
      </c>
      <c r="E39" s="27">
        <f>ROUND(25*E35,)</f>
        <v>75</v>
      </c>
    </row>
    <row r="40" spans="1:5" ht="14.25" customHeight="1">
      <c r="A40" s="17"/>
      <c r="B40" s="21"/>
      <c r="C40" s="20" t="s">
        <v>52</v>
      </c>
      <c r="D40" s="17" t="s">
        <v>6</v>
      </c>
      <c r="E40" s="19">
        <f>ROUND(1.6*E35,2)</f>
        <v>4.8</v>
      </c>
    </row>
    <row r="41" spans="1:5" ht="14.25" customHeight="1">
      <c r="A41" s="17"/>
      <c r="B41" s="21"/>
      <c r="C41" s="20" t="s">
        <v>55</v>
      </c>
      <c r="D41" s="17" t="s">
        <v>21</v>
      </c>
      <c r="E41" s="19">
        <f>ROUND(0.35*E35,2)</f>
        <v>1.05</v>
      </c>
    </row>
    <row r="42" spans="1:5" ht="14.25" customHeight="1">
      <c r="A42" s="29"/>
      <c r="B42" s="29"/>
      <c r="C42" s="30"/>
      <c r="D42" s="29"/>
      <c r="E42" s="31"/>
    </row>
    <row r="43" spans="1:5" ht="14.25" customHeight="1">
      <c r="A43" s="13"/>
      <c r="B43" s="13"/>
      <c r="C43" s="15" t="s">
        <v>124</v>
      </c>
      <c r="D43" s="13"/>
      <c r="E43" s="14"/>
    </row>
    <row r="44" spans="1:5">
      <c r="A44" s="13"/>
      <c r="B44" s="13"/>
      <c r="C44" s="15" t="s">
        <v>56</v>
      </c>
      <c r="D44" s="13"/>
      <c r="E44" s="14"/>
    </row>
    <row r="45" spans="1:5">
      <c r="A45" s="16">
        <f>A35+1</f>
        <v>6</v>
      </c>
      <c r="B45" s="17"/>
      <c r="C45" s="18" t="s">
        <v>47</v>
      </c>
      <c r="D45" s="17" t="s">
        <v>9</v>
      </c>
      <c r="E45" s="19">
        <v>71.5</v>
      </c>
    </row>
    <row r="46" spans="1:5" ht="14.25" customHeight="1">
      <c r="A46" s="16">
        <f>A45+1</f>
        <v>7</v>
      </c>
      <c r="B46" s="17"/>
      <c r="C46" s="18" t="s">
        <v>129</v>
      </c>
      <c r="D46" s="17" t="s">
        <v>9</v>
      </c>
      <c r="E46" s="19">
        <f>ROUND(0.2*E45,2)</f>
        <v>14.3</v>
      </c>
    </row>
    <row r="47" spans="1:5">
      <c r="A47" s="16"/>
      <c r="B47" s="20"/>
      <c r="C47" s="20" t="s">
        <v>130</v>
      </c>
      <c r="D47" s="17" t="s">
        <v>21</v>
      </c>
      <c r="E47" s="19">
        <f>ROUND(0.35*E46,2)</f>
        <v>5.01</v>
      </c>
    </row>
    <row r="48" spans="1:5" ht="14.25" customHeight="1">
      <c r="A48" s="16">
        <f>A46+1</f>
        <v>8</v>
      </c>
      <c r="B48" s="21"/>
      <c r="C48" s="22" t="s">
        <v>61</v>
      </c>
      <c r="D48" s="17" t="s">
        <v>9</v>
      </c>
      <c r="E48" s="19">
        <f>E45</f>
        <v>71.5</v>
      </c>
    </row>
    <row r="49" spans="1:5">
      <c r="A49" s="17"/>
      <c r="B49" s="21"/>
      <c r="C49" s="20" t="s">
        <v>50</v>
      </c>
      <c r="D49" s="17" t="s">
        <v>21</v>
      </c>
      <c r="E49" s="19">
        <f>ROUND(0.15*E48,2)</f>
        <v>10.73</v>
      </c>
    </row>
    <row r="50" spans="1:5" ht="14.25" customHeight="1">
      <c r="A50" s="17"/>
      <c r="B50" s="21"/>
      <c r="C50" s="20" t="s">
        <v>51</v>
      </c>
      <c r="D50" s="17" t="s">
        <v>6</v>
      </c>
      <c r="E50" s="19">
        <f>ROUND(8.5*E48,2)</f>
        <v>607.75</v>
      </c>
    </row>
    <row r="51" spans="1:5" ht="14.25" customHeight="1">
      <c r="A51" s="17"/>
      <c r="B51" s="21"/>
      <c r="C51" s="20" t="s">
        <v>52</v>
      </c>
      <c r="D51" s="17" t="s">
        <v>6</v>
      </c>
      <c r="E51" s="19">
        <f>ROUND(1.6*E48,2)</f>
        <v>114.4</v>
      </c>
    </row>
    <row r="52" spans="1:5" ht="14.25" customHeight="1">
      <c r="A52" s="17"/>
      <c r="B52" s="21"/>
      <c r="C52" s="20" t="s">
        <v>53</v>
      </c>
      <c r="D52" s="17" t="s">
        <v>6</v>
      </c>
      <c r="E52" s="19">
        <f>ROUND(1.6*E48,2)</f>
        <v>114.4</v>
      </c>
    </row>
    <row r="53" spans="1:5" ht="14.25" customHeight="1">
      <c r="A53" s="17"/>
      <c r="B53" s="21"/>
      <c r="C53" s="20" t="s">
        <v>42</v>
      </c>
      <c r="D53" s="17" t="s">
        <v>9</v>
      </c>
      <c r="E53" s="19">
        <f>ROUND(0.05*E48,2)</f>
        <v>3.58</v>
      </c>
    </row>
    <row r="54" spans="1:5" ht="14.25" customHeight="1">
      <c r="A54" s="16">
        <f>A48+1</f>
        <v>9</v>
      </c>
      <c r="B54" s="21"/>
      <c r="C54" s="22" t="s">
        <v>54</v>
      </c>
      <c r="D54" s="17" t="s">
        <v>9</v>
      </c>
      <c r="E54" s="19">
        <f>E48</f>
        <v>71.5</v>
      </c>
    </row>
    <row r="55" spans="1:5" ht="14.25" customHeight="1">
      <c r="A55" s="17"/>
      <c r="B55" s="21"/>
      <c r="C55" s="20" t="s">
        <v>55</v>
      </c>
      <c r="D55" s="17" t="s">
        <v>21</v>
      </c>
      <c r="E55" s="19">
        <f>ROUND(0.35*E54,2)</f>
        <v>25.03</v>
      </c>
    </row>
    <row r="56" spans="1:5" ht="39.75" customHeight="1">
      <c r="A56" s="16">
        <f>A54+1</f>
        <v>10</v>
      </c>
      <c r="B56" s="21"/>
      <c r="C56" s="22" t="s">
        <v>86</v>
      </c>
      <c r="D56" s="17" t="s">
        <v>9</v>
      </c>
      <c r="E56" s="19">
        <v>1.89</v>
      </c>
    </row>
    <row r="57" spans="1:5">
      <c r="A57" s="23"/>
      <c r="B57" s="24"/>
      <c r="C57" s="25" t="s">
        <v>22</v>
      </c>
      <c r="D57" s="26" t="s">
        <v>9</v>
      </c>
      <c r="E57" s="27">
        <f>ROUND(1.03*E56,2)</f>
        <v>1.95</v>
      </c>
    </row>
    <row r="58" spans="1:5" ht="14.25" customHeight="1">
      <c r="A58" s="23"/>
      <c r="B58" s="24"/>
      <c r="C58" s="25" t="s">
        <v>13</v>
      </c>
      <c r="D58" s="26" t="s">
        <v>7</v>
      </c>
      <c r="E58" s="27">
        <f>ROUND(2*E56,2)</f>
        <v>3.78</v>
      </c>
    </row>
    <row r="59" spans="1:5" ht="14.25" customHeight="1">
      <c r="A59" s="17"/>
      <c r="B59" s="21"/>
      <c r="C59" s="20" t="s">
        <v>87</v>
      </c>
      <c r="D59" s="17" t="s">
        <v>9</v>
      </c>
      <c r="E59" s="19">
        <f>ROUND(0.35*E56,2)</f>
        <v>0.66</v>
      </c>
    </row>
    <row r="60" spans="1:5" ht="14.25" customHeight="1">
      <c r="A60" s="28"/>
      <c r="B60" s="24"/>
      <c r="C60" s="25" t="s">
        <v>19</v>
      </c>
      <c r="D60" s="26" t="s">
        <v>7</v>
      </c>
      <c r="E60" s="27">
        <f>ROUND(25*E56,)</f>
        <v>47</v>
      </c>
    </row>
    <row r="61" spans="1:5" ht="14.25" customHeight="1">
      <c r="A61" s="17"/>
      <c r="B61" s="21"/>
      <c r="C61" s="20" t="s">
        <v>52</v>
      </c>
      <c r="D61" s="17" t="s">
        <v>6</v>
      </c>
      <c r="E61" s="19">
        <f>ROUND(1.6*E56,2)</f>
        <v>3.02</v>
      </c>
    </row>
    <row r="62" spans="1:5" ht="14.25" customHeight="1">
      <c r="A62" s="17"/>
      <c r="B62" s="21"/>
      <c r="C62" s="20" t="s">
        <v>55</v>
      </c>
      <c r="D62" s="17" t="s">
        <v>21</v>
      </c>
      <c r="E62" s="19">
        <f>ROUND(0.35*E56,2)</f>
        <v>0.66</v>
      </c>
    </row>
    <row r="63" spans="1:5" ht="14.25" customHeight="1">
      <c r="A63" s="16">
        <f>A56+1</f>
        <v>11</v>
      </c>
      <c r="B63" s="21"/>
      <c r="C63" s="22" t="s">
        <v>88</v>
      </c>
      <c r="D63" s="17" t="s">
        <v>9</v>
      </c>
      <c r="E63" s="19">
        <v>4.95</v>
      </c>
    </row>
    <row r="64" spans="1:5">
      <c r="A64" s="17"/>
      <c r="B64" s="21"/>
      <c r="C64" s="20" t="s">
        <v>52</v>
      </c>
      <c r="D64" s="17" t="s">
        <v>6</v>
      </c>
      <c r="E64" s="19">
        <f>ROUND(1.6*E63,2)</f>
        <v>7.92</v>
      </c>
    </row>
    <row r="65" spans="1:5" ht="14.25" customHeight="1">
      <c r="A65" s="17"/>
      <c r="B65" s="21"/>
      <c r="C65" s="20" t="s">
        <v>55</v>
      </c>
      <c r="D65" s="17" t="s">
        <v>21</v>
      </c>
      <c r="E65" s="19">
        <f>ROUND(0.35*E63,2)</f>
        <v>1.73</v>
      </c>
    </row>
    <row r="66" spans="1:5" ht="14.25" customHeight="1">
      <c r="A66" s="32">
        <f>A63+1</f>
        <v>12</v>
      </c>
      <c r="B66" s="29"/>
      <c r="C66" s="30" t="s">
        <v>65</v>
      </c>
      <c r="D66" s="29" t="s">
        <v>5</v>
      </c>
      <c r="E66" s="31">
        <v>1</v>
      </c>
    </row>
    <row r="67" spans="1:5" ht="14.25" customHeight="1">
      <c r="A67" s="29"/>
      <c r="B67" s="29"/>
      <c r="C67" s="30"/>
      <c r="D67" s="29"/>
      <c r="E67" s="31"/>
    </row>
    <row r="68" spans="1:5" ht="63" customHeight="1">
      <c r="A68" s="16">
        <f>A66+1</f>
        <v>13</v>
      </c>
      <c r="B68" s="21"/>
      <c r="C68" s="22" t="s">
        <v>173</v>
      </c>
      <c r="D68" s="17" t="s">
        <v>9</v>
      </c>
      <c r="E68" s="19">
        <f>2.3*1.37</f>
        <v>3.15</v>
      </c>
    </row>
    <row r="69" spans="1:5">
      <c r="A69" s="98"/>
      <c r="B69" s="99"/>
      <c r="C69" s="100" t="s">
        <v>57</v>
      </c>
      <c r="D69" s="98"/>
      <c r="E69" s="101"/>
    </row>
    <row r="70" spans="1:5">
      <c r="A70" s="102" t="s">
        <v>189</v>
      </c>
      <c r="B70" s="99"/>
      <c r="C70" s="103" t="s">
        <v>191</v>
      </c>
      <c r="D70" s="98" t="s">
        <v>9</v>
      </c>
      <c r="E70" s="101">
        <v>35.6</v>
      </c>
    </row>
    <row r="71" spans="1:5">
      <c r="A71" s="102" t="s">
        <v>190</v>
      </c>
      <c r="B71" s="99"/>
      <c r="C71" s="103" t="s">
        <v>192</v>
      </c>
      <c r="D71" s="98" t="s">
        <v>9</v>
      </c>
      <c r="E71" s="101">
        <v>35.6</v>
      </c>
    </row>
    <row r="72" spans="1:5">
      <c r="A72" s="60"/>
      <c r="B72" s="21"/>
      <c r="C72" s="20"/>
      <c r="D72" s="60"/>
      <c r="E72" s="19"/>
    </row>
    <row r="73" spans="1:5" ht="14.25" customHeight="1">
      <c r="A73" s="13"/>
      <c r="B73" s="13"/>
      <c r="C73" s="15" t="s">
        <v>125</v>
      </c>
      <c r="D73" s="13"/>
      <c r="E73" s="14"/>
    </row>
    <row r="74" spans="1:5">
      <c r="A74" s="13"/>
      <c r="B74" s="13"/>
      <c r="C74" s="15" t="s">
        <v>56</v>
      </c>
      <c r="D74" s="13"/>
      <c r="E74" s="14"/>
    </row>
    <row r="75" spans="1:5" ht="14.25" customHeight="1">
      <c r="A75" s="16">
        <f>A68+1</f>
        <v>14</v>
      </c>
      <c r="B75" s="17"/>
      <c r="C75" s="18" t="s">
        <v>47</v>
      </c>
      <c r="D75" s="17" t="s">
        <v>9</v>
      </c>
      <c r="E75" s="19">
        <v>87.8</v>
      </c>
    </row>
    <row r="76" spans="1:5" ht="14.25" customHeight="1">
      <c r="A76" s="16">
        <f>A75+1</f>
        <v>15</v>
      </c>
      <c r="B76" s="17"/>
      <c r="C76" s="18" t="s">
        <v>129</v>
      </c>
      <c r="D76" s="17" t="s">
        <v>9</v>
      </c>
      <c r="E76" s="19">
        <f>ROUND(0.2*E75,2)</f>
        <v>17.559999999999999</v>
      </c>
    </row>
    <row r="77" spans="1:5" ht="14.25" customHeight="1">
      <c r="A77" s="16"/>
      <c r="B77" s="20"/>
      <c r="C77" s="20" t="s">
        <v>130</v>
      </c>
      <c r="D77" s="17" t="s">
        <v>21</v>
      </c>
      <c r="E77" s="19">
        <f>ROUND(0.35*E76,2)</f>
        <v>6.15</v>
      </c>
    </row>
    <row r="78" spans="1:5" ht="14.25" customHeight="1">
      <c r="A78" s="16">
        <f>A76+1</f>
        <v>16</v>
      </c>
      <c r="B78" s="21"/>
      <c r="C78" s="22" t="s">
        <v>61</v>
      </c>
      <c r="D78" s="17" t="s">
        <v>9</v>
      </c>
      <c r="E78" s="19">
        <f>E75</f>
        <v>87.8</v>
      </c>
    </row>
    <row r="79" spans="1:5" ht="14.25" customHeight="1">
      <c r="A79" s="17"/>
      <c r="B79" s="21"/>
      <c r="C79" s="20" t="s">
        <v>50</v>
      </c>
      <c r="D79" s="17" t="s">
        <v>21</v>
      </c>
      <c r="E79" s="19">
        <f>ROUND(0.15*E78,2)</f>
        <v>13.17</v>
      </c>
    </row>
    <row r="80" spans="1:5" ht="14.25" customHeight="1">
      <c r="A80" s="17"/>
      <c r="B80" s="21"/>
      <c r="C80" s="20" t="s">
        <v>51</v>
      </c>
      <c r="D80" s="17" t="s">
        <v>6</v>
      </c>
      <c r="E80" s="19">
        <f>ROUND(8.5*E78,2)</f>
        <v>746.3</v>
      </c>
    </row>
    <row r="81" spans="1:5" ht="48" customHeight="1">
      <c r="A81" s="17"/>
      <c r="B81" s="21"/>
      <c r="C81" s="20" t="s">
        <v>52</v>
      </c>
      <c r="D81" s="17" t="s">
        <v>6</v>
      </c>
      <c r="E81" s="19">
        <f>ROUND(1.6*E78,2)</f>
        <v>140.47999999999999</v>
      </c>
    </row>
    <row r="82" spans="1:5">
      <c r="A82" s="17"/>
      <c r="B82" s="21"/>
      <c r="C82" s="20" t="s">
        <v>53</v>
      </c>
      <c r="D82" s="17" t="s">
        <v>6</v>
      </c>
      <c r="E82" s="19">
        <f>ROUND(1.6*E78,2)</f>
        <v>140.47999999999999</v>
      </c>
    </row>
    <row r="83" spans="1:5" ht="14.25" customHeight="1">
      <c r="A83" s="17"/>
      <c r="B83" s="21"/>
      <c r="C83" s="20" t="s">
        <v>42</v>
      </c>
      <c r="D83" s="17" t="s">
        <v>9</v>
      </c>
      <c r="E83" s="19">
        <f>ROUND(0.05*E78,2)</f>
        <v>4.3899999999999997</v>
      </c>
    </row>
    <row r="84" spans="1:5" ht="14.25" customHeight="1">
      <c r="A84" s="16">
        <f>A78+1</f>
        <v>17</v>
      </c>
      <c r="B84" s="21"/>
      <c r="C84" s="22" t="s">
        <v>54</v>
      </c>
      <c r="D84" s="17" t="s">
        <v>9</v>
      </c>
      <c r="E84" s="19">
        <f>E78</f>
        <v>87.8</v>
      </c>
    </row>
    <row r="85" spans="1:5" ht="14.25" customHeight="1">
      <c r="A85" s="17"/>
      <c r="B85" s="21"/>
      <c r="C85" s="20" t="s">
        <v>55</v>
      </c>
      <c r="D85" s="17" t="s">
        <v>21</v>
      </c>
      <c r="E85" s="19">
        <f>ROUND(0.35*E84,2)</f>
        <v>30.73</v>
      </c>
    </row>
    <row r="86" spans="1:5" ht="14.25" customHeight="1">
      <c r="A86" s="16">
        <f>A84+1</f>
        <v>18</v>
      </c>
      <c r="B86" s="21"/>
      <c r="C86" s="22" t="s">
        <v>86</v>
      </c>
      <c r="D86" s="17" t="s">
        <v>9</v>
      </c>
      <c r="E86" s="19">
        <v>1.89</v>
      </c>
    </row>
    <row r="87" spans="1:5" ht="14.25" customHeight="1">
      <c r="A87" s="23"/>
      <c r="B87" s="24"/>
      <c r="C87" s="25" t="s">
        <v>22</v>
      </c>
      <c r="D87" s="26" t="s">
        <v>9</v>
      </c>
      <c r="E87" s="27">
        <f>ROUND(1.03*E86,2)</f>
        <v>1.95</v>
      </c>
    </row>
    <row r="88" spans="1:5" ht="14.25" customHeight="1">
      <c r="A88" s="23"/>
      <c r="B88" s="24"/>
      <c r="C88" s="25" t="s">
        <v>13</v>
      </c>
      <c r="D88" s="26" t="s">
        <v>7</v>
      </c>
      <c r="E88" s="27">
        <f>ROUND(2*E86,2)</f>
        <v>3.78</v>
      </c>
    </row>
    <row r="89" spans="1:5">
      <c r="A89" s="17"/>
      <c r="B89" s="21"/>
      <c r="C89" s="20" t="s">
        <v>87</v>
      </c>
      <c r="D89" s="17" t="s">
        <v>9</v>
      </c>
      <c r="E89" s="19">
        <f>ROUND(0.35*E86,2)</f>
        <v>0.66</v>
      </c>
    </row>
    <row r="90" spans="1:5" ht="14.25" customHeight="1">
      <c r="A90" s="28"/>
      <c r="B90" s="24"/>
      <c r="C90" s="25" t="s">
        <v>19</v>
      </c>
      <c r="D90" s="26" t="s">
        <v>7</v>
      </c>
      <c r="E90" s="27">
        <f>ROUND(25*E86,)</f>
        <v>47</v>
      </c>
    </row>
    <row r="91" spans="1:5" ht="14.25" customHeight="1">
      <c r="A91" s="17"/>
      <c r="B91" s="21"/>
      <c r="C91" s="20" t="s">
        <v>52</v>
      </c>
      <c r="D91" s="17" t="s">
        <v>6</v>
      </c>
      <c r="E91" s="19">
        <f>ROUND(1.6*E86,2)</f>
        <v>3.02</v>
      </c>
    </row>
    <row r="92" spans="1:5" ht="14.25" customHeight="1">
      <c r="A92" s="17"/>
      <c r="B92" s="21"/>
      <c r="C92" s="20" t="s">
        <v>55</v>
      </c>
      <c r="D92" s="17" t="s">
        <v>21</v>
      </c>
      <c r="E92" s="19">
        <f>ROUND(0.35*E86,2)</f>
        <v>0.66</v>
      </c>
    </row>
    <row r="93" spans="1:5" ht="14.25" customHeight="1">
      <c r="A93" s="16">
        <f>A86+1</f>
        <v>19</v>
      </c>
      <c r="B93" s="21"/>
      <c r="C93" s="22" t="s">
        <v>88</v>
      </c>
      <c r="D93" s="17" t="s">
        <v>9</v>
      </c>
      <c r="E93" s="19">
        <v>4.95</v>
      </c>
    </row>
    <row r="94" spans="1:5" ht="14.25" customHeight="1">
      <c r="A94" s="17"/>
      <c r="B94" s="21"/>
      <c r="C94" s="20" t="s">
        <v>52</v>
      </c>
      <c r="D94" s="17" t="s">
        <v>6</v>
      </c>
      <c r="E94" s="19">
        <f>ROUND(1.6*E93,2)</f>
        <v>7.92</v>
      </c>
    </row>
    <row r="95" spans="1:5" ht="14.25" customHeight="1">
      <c r="A95" s="17"/>
      <c r="B95" s="21"/>
      <c r="C95" s="20" t="s">
        <v>55</v>
      </c>
      <c r="D95" s="17" t="s">
        <v>21</v>
      </c>
      <c r="E95" s="19">
        <f>ROUND(0.35*E93,2)</f>
        <v>1.73</v>
      </c>
    </row>
    <row r="96" spans="1:5" ht="14.25" customHeight="1">
      <c r="A96" s="17"/>
      <c r="B96" s="21"/>
      <c r="C96" s="15" t="s">
        <v>57</v>
      </c>
      <c r="D96" s="17"/>
      <c r="E96" s="19"/>
    </row>
    <row r="97" spans="1:5">
      <c r="A97" s="16">
        <f>A93+1</f>
        <v>20</v>
      </c>
      <c r="B97" s="21"/>
      <c r="C97" s="22" t="s">
        <v>58</v>
      </c>
      <c r="D97" s="17" t="s">
        <v>5</v>
      </c>
      <c r="E97" s="19">
        <f>6*2+8.6*2-1.3</f>
        <v>27.9</v>
      </c>
    </row>
    <row r="98" spans="1:5" ht="14.25" customHeight="1">
      <c r="A98" s="16">
        <f>A97+1</f>
        <v>21</v>
      </c>
      <c r="B98" s="21"/>
      <c r="C98" s="22" t="s">
        <v>176</v>
      </c>
      <c r="D98" s="17" t="s">
        <v>9</v>
      </c>
      <c r="E98" s="19">
        <v>51.8</v>
      </c>
    </row>
    <row r="99" spans="1:5" ht="14.25" customHeight="1">
      <c r="A99" s="17"/>
      <c r="B99" s="21"/>
      <c r="C99" s="20" t="s">
        <v>59</v>
      </c>
      <c r="D99" s="17" t="s">
        <v>9</v>
      </c>
      <c r="E99" s="19">
        <f>ROUND(1.05*E98,2)</f>
        <v>54.39</v>
      </c>
    </row>
    <row r="100" spans="1:5" ht="14.25" customHeight="1">
      <c r="A100" s="17"/>
      <c r="B100" s="21"/>
      <c r="C100" s="20" t="s">
        <v>19</v>
      </c>
      <c r="D100" s="17" t="s">
        <v>7</v>
      </c>
      <c r="E100" s="19">
        <f>ROUND(15*E98,2)</f>
        <v>777</v>
      </c>
    </row>
    <row r="101" spans="1:5">
      <c r="A101" s="16">
        <f>A98+1</f>
        <v>22</v>
      </c>
      <c r="B101" s="21"/>
      <c r="C101" s="22" t="s">
        <v>66</v>
      </c>
      <c r="D101" s="17" t="s">
        <v>9</v>
      </c>
      <c r="E101" s="19">
        <f>ROUND(0.05*E98,2)</f>
        <v>2.59</v>
      </c>
    </row>
    <row r="102" spans="1:5" ht="14.25" customHeight="1">
      <c r="A102" s="28"/>
      <c r="B102" s="24"/>
      <c r="C102" s="25" t="s">
        <v>23</v>
      </c>
      <c r="D102" s="26" t="s">
        <v>6</v>
      </c>
      <c r="E102" s="27">
        <f>ROUND(0.8*E101,2)</f>
        <v>2.0699999999999998</v>
      </c>
    </row>
    <row r="103" spans="1:5" ht="14.25" customHeight="1">
      <c r="A103" s="17"/>
      <c r="B103" s="21"/>
      <c r="C103" s="20" t="s">
        <v>60</v>
      </c>
      <c r="D103" s="17" t="s">
        <v>21</v>
      </c>
      <c r="E103" s="19">
        <f>ROUND(0.6*E101,2)</f>
        <v>1.55</v>
      </c>
    </row>
    <row r="104" spans="1:5" ht="14.25" customHeight="1">
      <c r="A104" s="17"/>
      <c r="B104" s="21"/>
      <c r="C104" s="20" t="s">
        <v>42</v>
      </c>
      <c r="D104" s="17" t="s">
        <v>9</v>
      </c>
      <c r="E104" s="19">
        <f>ROUND(0.05*E101,2)</f>
        <v>0.13</v>
      </c>
    </row>
    <row r="105" spans="1:5" ht="14.25" customHeight="1">
      <c r="A105" s="16">
        <f>A101+1</f>
        <v>23</v>
      </c>
      <c r="B105" s="21"/>
      <c r="C105" s="22" t="s">
        <v>62</v>
      </c>
      <c r="D105" s="17" t="s">
        <v>9</v>
      </c>
      <c r="E105" s="19">
        <f>E98</f>
        <v>51.8</v>
      </c>
    </row>
    <row r="106" spans="1:5" ht="14.25" customHeight="1">
      <c r="A106" s="17"/>
      <c r="B106" s="21"/>
      <c r="C106" s="20" t="s">
        <v>50</v>
      </c>
      <c r="D106" s="17" t="s">
        <v>21</v>
      </c>
      <c r="E106" s="19">
        <f>ROUND(0.15*E105,2)</f>
        <v>7.77</v>
      </c>
    </row>
    <row r="107" spans="1:5" ht="14.25" customHeight="1">
      <c r="A107" s="32">
        <f>A105+1</f>
        <v>24</v>
      </c>
      <c r="B107" s="29"/>
      <c r="C107" s="30" t="s">
        <v>36</v>
      </c>
      <c r="D107" s="29" t="s">
        <v>9</v>
      </c>
      <c r="E107" s="31">
        <f>E105</f>
        <v>51.8</v>
      </c>
    </row>
    <row r="108" spans="1:5" ht="14.25" customHeight="1">
      <c r="A108" s="29"/>
      <c r="B108" s="29"/>
      <c r="C108" s="33" t="s">
        <v>63</v>
      </c>
      <c r="D108" s="29" t="s">
        <v>9</v>
      </c>
      <c r="E108" s="31">
        <f>ROUND((1.08*E107),2)</f>
        <v>55.94</v>
      </c>
    </row>
    <row r="109" spans="1:5">
      <c r="A109" s="29"/>
      <c r="B109" s="29"/>
      <c r="C109" s="33" t="s">
        <v>37</v>
      </c>
      <c r="D109" s="29" t="s">
        <v>6</v>
      </c>
      <c r="E109" s="31">
        <f>ROUND(0.4*E107,2)</f>
        <v>20.72</v>
      </c>
    </row>
    <row r="110" spans="1:5" ht="14.25" customHeight="1">
      <c r="A110" s="29"/>
      <c r="B110" s="29"/>
      <c r="C110" s="33" t="s">
        <v>38</v>
      </c>
      <c r="D110" s="29" t="s">
        <v>5</v>
      </c>
      <c r="E110" s="31">
        <f>ROUND(0.5*E107,2)</f>
        <v>25.9</v>
      </c>
    </row>
    <row r="111" spans="1:5" ht="14.25" customHeight="1">
      <c r="A111" s="32">
        <f>A107+1</f>
        <v>25</v>
      </c>
      <c r="B111" s="29"/>
      <c r="C111" s="30" t="s">
        <v>64</v>
      </c>
      <c r="D111" s="29" t="s">
        <v>5</v>
      </c>
      <c r="E111" s="31">
        <f>E97</f>
        <v>27.9</v>
      </c>
    </row>
    <row r="112" spans="1:5">
      <c r="A112" s="32">
        <f>A111+1</f>
        <v>26</v>
      </c>
      <c r="B112" s="29"/>
      <c r="C112" s="30" t="s">
        <v>65</v>
      </c>
      <c r="D112" s="29" t="s">
        <v>5</v>
      </c>
      <c r="E112" s="31">
        <v>1.3</v>
      </c>
    </row>
    <row r="113" spans="1:5" ht="14.25" customHeight="1">
      <c r="A113" s="13"/>
      <c r="B113" s="13"/>
      <c r="C113" s="15" t="s">
        <v>139</v>
      </c>
      <c r="D113" s="13"/>
      <c r="E113" s="14"/>
    </row>
    <row r="114" spans="1:5" ht="14.25" customHeight="1">
      <c r="A114" s="32">
        <f>A112+1</f>
        <v>27</v>
      </c>
      <c r="B114" s="29"/>
      <c r="C114" s="30" t="s">
        <v>11</v>
      </c>
      <c r="D114" s="29" t="s">
        <v>9</v>
      </c>
      <c r="E114" s="31">
        <v>63.3</v>
      </c>
    </row>
    <row r="115" spans="1:5" ht="14.25" customHeight="1">
      <c r="A115" s="16">
        <f>A114+1</f>
        <v>28</v>
      </c>
      <c r="B115" s="21"/>
      <c r="C115" s="22" t="s">
        <v>58</v>
      </c>
      <c r="D115" s="17" t="s">
        <v>5</v>
      </c>
      <c r="E115" s="19">
        <f>E132</f>
        <v>42.6</v>
      </c>
    </row>
    <row r="116" spans="1:5" ht="14.25" customHeight="1">
      <c r="A116" s="16">
        <f>A115+1</f>
        <v>29</v>
      </c>
      <c r="B116" s="20"/>
      <c r="C116" s="18" t="s">
        <v>138</v>
      </c>
      <c r="D116" s="17" t="s">
        <v>9</v>
      </c>
      <c r="E116" s="19">
        <f>5.97*3.6</f>
        <v>21.49</v>
      </c>
    </row>
    <row r="117" spans="1:5" ht="14.25" customHeight="1">
      <c r="A117" s="29">
        <v>31</v>
      </c>
      <c r="B117" s="29"/>
      <c r="C117" s="30" t="s">
        <v>24</v>
      </c>
      <c r="D117" s="29" t="s">
        <v>9</v>
      </c>
      <c r="E117" s="31">
        <f>E114</f>
        <v>63.3</v>
      </c>
    </row>
    <row r="118" spans="1:5" ht="14.25" customHeight="1">
      <c r="A118" s="29"/>
      <c r="B118" s="29"/>
      <c r="C118" s="33" t="s">
        <v>25</v>
      </c>
      <c r="D118" s="29" t="s">
        <v>8</v>
      </c>
      <c r="E118" s="31">
        <f>ROUND(0.04*1.1*E117,2)</f>
        <v>2.79</v>
      </c>
    </row>
    <row r="119" spans="1:5" ht="14.25" customHeight="1">
      <c r="A119" s="29">
        <v>32</v>
      </c>
      <c r="B119" s="29"/>
      <c r="C119" s="30" t="s">
        <v>26</v>
      </c>
      <c r="D119" s="29" t="s">
        <v>9</v>
      </c>
      <c r="E119" s="31">
        <f>E117</f>
        <v>63.3</v>
      </c>
    </row>
    <row r="120" spans="1:5" ht="14.25" customHeight="1">
      <c r="A120" s="29"/>
      <c r="B120" s="29"/>
      <c r="C120" s="33" t="s">
        <v>27</v>
      </c>
      <c r="D120" s="29" t="s">
        <v>8</v>
      </c>
      <c r="E120" s="31">
        <f>ROUND(0.08*1.05*E119,2)</f>
        <v>5.32</v>
      </c>
    </row>
    <row r="121" spans="1:5" ht="14.25" customHeight="1">
      <c r="A121" s="29">
        <v>33</v>
      </c>
      <c r="B121" s="29"/>
      <c r="C121" s="30" t="s">
        <v>133</v>
      </c>
      <c r="D121" s="29" t="s">
        <v>9</v>
      </c>
      <c r="E121" s="31">
        <f>E119</f>
        <v>63.3</v>
      </c>
    </row>
    <row r="122" spans="1:5">
      <c r="A122" s="29">
        <v>34</v>
      </c>
      <c r="B122" s="29"/>
      <c r="C122" s="30" t="s">
        <v>28</v>
      </c>
      <c r="D122" s="29" t="s">
        <v>9</v>
      </c>
      <c r="E122" s="31">
        <f>E121</f>
        <v>63.3</v>
      </c>
    </row>
    <row r="123" spans="1:5" ht="32.25" customHeight="1">
      <c r="A123" s="29"/>
      <c r="B123" s="29"/>
      <c r="C123" s="33" t="s">
        <v>29</v>
      </c>
      <c r="D123" s="29" t="s">
        <v>9</v>
      </c>
      <c r="E123" s="31">
        <f>ROUND(1.03*E122,2)</f>
        <v>65.2</v>
      </c>
    </row>
    <row r="124" spans="1:5" ht="14.25" customHeight="1">
      <c r="A124" s="29">
        <v>35</v>
      </c>
      <c r="B124" s="29"/>
      <c r="C124" s="30" t="s">
        <v>30</v>
      </c>
      <c r="D124" s="29" t="s">
        <v>9</v>
      </c>
      <c r="E124" s="31">
        <f>E122</f>
        <v>63.3</v>
      </c>
    </row>
    <row r="125" spans="1:5" ht="14.25" customHeight="1">
      <c r="A125" s="29"/>
      <c r="B125" s="29"/>
      <c r="C125" s="33" t="s">
        <v>134</v>
      </c>
      <c r="D125" s="29" t="s">
        <v>8</v>
      </c>
      <c r="E125" s="31">
        <f>ROUND(0.06*1.05*E124,2)</f>
        <v>3.99</v>
      </c>
    </row>
    <row r="126" spans="1:5" ht="14.25" customHeight="1">
      <c r="A126" s="29"/>
      <c r="B126" s="29"/>
      <c r="C126" s="33" t="s">
        <v>31</v>
      </c>
      <c r="D126" s="29" t="s">
        <v>9</v>
      </c>
      <c r="E126" s="31">
        <f>ROUND(1.15*E124,2)</f>
        <v>72.8</v>
      </c>
    </row>
    <row r="127" spans="1:5" ht="14.25" customHeight="1">
      <c r="A127" s="29">
        <v>36</v>
      </c>
      <c r="B127" s="29"/>
      <c r="C127" s="30" t="s">
        <v>36</v>
      </c>
      <c r="D127" s="29" t="s">
        <v>9</v>
      </c>
      <c r="E127" s="31">
        <f>E124</f>
        <v>63.3</v>
      </c>
    </row>
    <row r="128" spans="1:5" ht="14.25" customHeight="1">
      <c r="A128" s="34"/>
      <c r="B128" s="34"/>
      <c r="C128" s="33" t="s">
        <v>169</v>
      </c>
      <c r="D128" s="34" t="s">
        <v>6</v>
      </c>
      <c r="E128" s="35">
        <f>ROUND(1.6*E127,2)</f>
        <v>101.28</v>
      </c>
    </row>
    <row r="129" spans="1:5" ht="45" customHeight="1">
      <c r="A129" s="29"/>
      <c r="B129" s="29"/>
      <c r="C129" s="33" t="s">
        <v>63</v>
      </c>
      <c r="D129" s="29" t="s">
        <v>9</v>
      </c>
      <c r="E129" s="31">
        <f>ROUND((1.08*E127),2)</f>
        <v>68.36</v>
      </c>
    </row>
    <row r="130" spans="1:5" ht="14.25" customHeight="1">
      <c r="A130" s="29"/>
      <c r="B130" s="29"/>
      <c r="C130" s="33" t="s">
        <v>37</v>
      </c>
      <c r="D130" s="29" t="s">
        <v>6</v>
      </c>
      <c r="E130" s="31">
        <f>ROUND(0.4*E127,2)</f>
        <v>25.32</v>
      </c>
    </row>
    <row r="131" spans="1:5" ht="14.25" customHeight="1">
      <c r="A131" s="29"/>
      <c r="B131" s="29"/>
      <c r="C131" s="33" t="s">
        <v>38</v>
      </c>
      <c r="D131" s="29" t="s">
        <v>5</v>
      </c>
      <c r="E131" s="31">
        <f>ROUND(0.5*E127,2)</f>
        <v>31.65</v>
      </c>
    </row>
    <row r="132" spans="1:5" ht="14.25" customHeight="1">
      <c r="A132" s="32">
        <v>37</v>
      </c>
      <c r="B132" s="29"/>
      <c r="C132" s="30" t="s">
        <v>64</v>
      </c>
      <c r="D132" s="29" t="s">
        <v>5</v>
      </c>
      <c r="E132" s="31">
        <f>21.5+21.1</f>
        <v>42.6</v>
      </c>
    </row>
    <row r="133" spans="1:5" ht="14.25" customHeight="1">
      <c r="A133" s="17">
        <v>38</v>
      </c>
      <c r="B133" s="21"/>
      <c r="C133" s="22" t="s">
        <v>39</v>
      </c>
      <c r="D133" s="17" t="s">
        <v>9</v>
      </c>
      <c r="E133" s="19">
        <f>E124</f>
        <v>63.3</v>
      </c>
    </row>
    <row r="134" spans="1:5" ht="14.25" customHeight="1">
      <c r="A134" s="17">
        <v>39</v>
      </c>
      <c r="B134" s="21"/>
      <c r="C134" s="22" t="s">
        <v>40</v>
      </c>
      <c r="D134" s="17" t="s">
        <v>9</v>
      </c>
      <c r="E134" s="19">
        <f>E133/3.33</f>
        <v>19.010000000000002</v>
      </c>
    </row>
    <row r="135" spans="1:5">
      <c r="A135" s="17"/>
      <c r="B135" s="21"/>
      <c r="C135" s="20" t="str">
        <f>C144</f>
        <v>grunts Sakret UG vai analogs</v>
      </c>
      <c r="D135" s="17" t="s">
        <v>21</v>
      </c>
      <c r="E135" s="19">
        <f>ROUND(0.15*E134,2)</f>
        <v>2.85</v>
      </c>
    </row>
    <row r="136" spans="1:5" ht="14.25" customHeight="1">
      <c r="A136" s="17"/>
      <c r="B136" s="21"/>
      <c r="C136" s="20" t="str">
        <f>C145</f>
        <v>apmetuma java "Rotband" vai analogs</v>
      </c>
      <c r="D136" s="17" t="s">
        <v>6</v>
      </c>
      <c r="E136" s="19">
        <f>ROUND(1.6*5*E134,2)</f>
        <v>152.08000000000001</v>
      </c>
    </row>
    <row r="137" spans="1:5" ht="14.25" customHeight="1">
      <c r="A137" s="17">
        <v>40</v>
      </c>
      <c r="B137" s="21"/>
      <c r="C137" s="22" t="s">
        <v>41</v>
      </c>
      <c r="D137" s="17" t="s">
        <v>9</v>
      </c>
      <c r="E137" s="19">
        <f>E133</f>
        <v>63.3</v>
      </c>
    </row>
    <row r="138" spans="1:5" ht="35.25" customHeight="1">
      <c r="A138" s="17"/>
      <c r="B138" s="21"/>
      <c r="C138" s="20" t="s">
        <v>50</v>
      </c>
      <c r="D138" s="17" t="s">
        <v>21</v>
      </c>
      <c r="E138" s="19">
        <f>ROUND(0.15*E137,2)</f>
        <v>9.5</v>
      </c>
    </row>
    <row r="139" spans="1:5" ht="14.25" customHeight="1">
      <c r="A139" s="17"/>
      <c r="B139" s="21"/>
      <c r="C139" s="20" t="str">
        <f>C148</f>
        <v>špaktele "Kestonit LH" vai analogs</v>
      </c>
      <c r="D139" s="17" t="s">
        <v>6</v>
      </c>
      <c r="E139" s="19">
        <f>ROUND(1.6*E137,2)</f>
        <v>101.28</v>
      </c>
    </row>
    <row r="140" spans="1:5" ht="14.25" customHeight="1">
      <c r="A140" s="17"/>
      <c r="B140" s="21"/>
      <c r="C140" s="20" t="s">
        <v>42</v>
      </c>
      <c r="D140" s="17" t="s">
        <v>9</v>
      </c>
      <c r="E140" s="19">
        <f>ROUND(0.05*E137,2)</f>
        <v>3.17</v>
      </c>
    </row>
    <row r="141" spans="1:5" ht="14.25" customHeight="1">
      <c r="A141" s="17"/>
      <c r="B141" s="21"/>
      <c r="C141" s="20" t="s">
        <v>141</v>
      </c>
      <c r="D141" s="17" t="s">
        <v>21</v>
      </c>
      <c r="E141" s="19">
        <f>ROUND(0.35*E137,2)</f>
        <v>22.16</v>
      </c>
    </row>
    <row r="142" spans="1:5" ht="14.25" customHeight="1">
      <c r="A142" s="17">
        <v>41</v>
      </c>
      <c r="B142" s="21"/>
      <c r="C142" s="22" t="s">
        <v>43</v>
      </c>
      <c r="D142" s="17" t="s">
        <v>9</v>
      </c>
      <c r="E142" s="19">
        <v>121</v>
      </c>
    </row>
    <row r="143" spans="1:5" ht="14.25" customHeight="1">
      <c r="A143" s="17">
        <v>42</v>
      </c>
      <c r="B143" s="21"/>
      <c r="C143" s="22" t="s">
        <v>44</v>
      </c>
      <c r="D143" s="17" t="s">
        <v>9</v>
      </c>
      <c r="E143" s="19">
        <f>E142</f>
        <v>121</v>
      </c>
    </row>
    <row r="144" spans="1:5" ht="30.75" customHeight="1">
      <c r="A144" s="17"/>
      <c r="B144" s="21"/>
      <c r="C144" s="20" t="s">
        <v>50</v>
      </c>
      <c r="D144" s="17" t="s">
        <v>21</v>
      </c>
      <c r="E144" s="19">
        <f>ROUND(0.15*E143,2)</f>
        <v>18.149999999999999</v>
      </c>
    </row>
    <row r="145" spans="1:5" ht="14.25" customHeight="1">
      <c r="A145" s="17"/>
      <c r="B145" s="21"/>
      <c r="C145" s="20" t="str">
        <f>C80</f>
        <v>apmetuma java "Rotband" vai analogs</v>
      </c>
      <c r="D145" s="17" t="s">
        <v>6</v>
      </c>
      <c r="E145" s="19">
        <f>ROUND(1.6*5*E143,2)</f>
        <v>968</v>
      </c>
    </row>
    <row r="146" spans="1:5" ht="14.25" customHeight="1">
      <c r="A146" s="17">
        <v>43</v>
      </c>
      <c r="B146" s="21"/>
      <c r="C146" s="22" t="s">
        <v>135</v>
      </c>
      <c r="D146" s="17" t="s">
        <v>9</v>
      </c>
      <c r="E146" s="19">
        <f>33.61*2.3</f>
        <v>77.3</v>
      </c>
    </row>
    <row r="147" spans="1:5">
      <c r="A147" s="17"/>
      <c r="B147" s="21"/>
      <c r="C147" s="20" t="s">
        <v>50</v>
      </c>
      <c r="D147" s="17" t="s">
        <v>21</v>
      </c>
      <c r="E147" s="19">
        <f>ROUND(0.15*E146,2)</f>
        <v>11.6</v>
      </c>
    </row>
    <row r="148" spans="1:5" ht="18" customHeight="1">
      <c r="A148" s="17"/>
      <c r="B148" s="21"/>
      <c r="C148" s="20" t="s">
        <v>52</v>
      </c>
      <c r="D148" s="17" t="s">
        <v>6</v>
      </c>
      <c r="E148" s="19">
        <f>ROUND(1.6*E146,2)</f>
        <v>123.68</v>
      </c>
    </row>
    <row r="149" spans="1:5" ht="18" customHeight="1">
      <c r="A149" s="17"/>
      <c r="B149" s="21"/>
      <c r="C149" s="20" t="s">
        <v>42</v>
      </c>
      <c r="D149" s="17" t="s">
        <v>9</v>
      </c>
      <c r="E149" s="19">
        <f>ROUND(0.05*E146,2)</f>
        <v>3.87</v>
      </c>
    </row>
    <row r="150" spans="1:5" ht="18" customHeight="1">
      <c r="A150" s="17"/>
      <c r="B150" s="21"/>
      <c r="C150" s="20" t="s">
        <v>136</v>
      </c>
      <c r="D150" s="17" t="s">
        <v>9</v>
      </c>
      <c r="E150" s="19">
        <f>1.1*E146</f>
        <v>85.03</v>
      </c>
    </row>
    <row r="151" spans="1:5">
      <c r="A151" s="17"/>
      <c r="B151" s="21"/>
      <c r="C151" s="20" t="s">
        <v>140</v>
      </c>
      <c r="D151" s="17" t="s">
        <v>21</v>
      </c>
      <c r="E151" s="19">
        <f>ROUND(0.35*E146,2)</f>
        <v>27.06</v>
      </c>
    </row>
    <row r="152" spans="1:5">
      <c r="A152" s="17">
        <v>44</v>
      </c>
      <c r="B152" s="21"/>
      <c r="C152" s="22" t="s">
        <v>46</v>
      </c>
      <c r="D152" s="17" t="s">
        <v>9</v>
      </c>
      <c r="E152" s="19">
        <f>33.61*1.3</f>
        <v>43.69</v>
      </c>
    </row>
    <row r="153" spans="1:5">
      <c r="A153" s="17"/>
      <c r="B153" s="21"/>
      <c r="C153" s="20" t="str">
        <f>C147</f>
        <v>grunts Sakret UG vai analogs</v>
      </c>
      <c r="D153" s="17" t="s">
        <v>21</v>
      </c>
      <c r="E153" s="19">
        <f>ROUND(0.15*E152,2)</f>
        <v>6.55</v>
      </c>
    </row>
    <row r="154" spans="1:5" ht="18" customHeight="1">
      <c r="A154" s="17"/>
      <c r="B154" s="21"/>
      <c r="C154" s="20" t="str">
        <f>C148</f>
        <v>špaktele "Kestonit LH" vai analogs</v>
      </c>
      <c r="D154" s="17" t="s">
        <v>6</v>
      </c>
      <c r="E154" s="19">
        <f>ROUND(1.6*E152,2)</f>
        <v>69.900000000000006</v>
      </c>
    </row>
    <row r="155" spans="1:5" ht="65.25" customHeight="1">
      <c r="A155" s="17"/>
      <c r="B155" s="21"/>
      <c r="C155" s="20" t="s">
        <v>42</v>
      </c>
      <c r="D155" s="17" t="s">
        <v>9</v>
      </c>
      <c r="E155" s="19">
        <f>ROUND(0.05*E152,2)</f>
        <v>2.1800000000000002</v>
      </c>
    </row>
    <row r="156" spans="1:5" ht="18" customHeight="1">
      <c r="A156" s="17"/>
      <c r="B156" s="21"/>
      <c r="C156" s="20" t="s">
        <v>55</v>
      </c>
      <c r="D156" s="17" t="s">
        <v>21</v>
      </c>
      <c r="E156" s="19">
        <f>ROUND(0.35*E152,2)</f>
        <v>15.29</v>
      </c>
    </row>
    <row r="157" spans="1:5">
      <c r="A157" s="17">
        <v>45</v>
      </c>
      <c r="B157" s="21"/>
      <c r="C157" s="22" t="s">
        <v>45</v>
      </c>
      <c r="D157" s="17" t="s">
        <v>9</v>
      </c>
      <c r="E157" s="19">
        <v>11</v>
      </c>
    </row>
    <row r="158" spans="1:5" ht="14.25" customHeight="1">
      <c r="A158" s="17"/>
      <c r="B158" s="21"/>
      <c r="C158" s="20" t="s">
        <v>137</v>
      </c>
      <c r="D158" s="17" t="s">
        <v>21</v>
      </c>
      <c r="E158" s="19">
        <f>ROUND(1.5*E157,2)</f>
        <v>16.5</v>
      </c>
    </row>
    <row r="159" spans="1:5" ht="14.25" customHeight="1">
      <c r="A159" s="16">
        <v>46</v>
      </c>
      <c r="B159" s="20"/>
      <c r="C159" s="18" t="s">
        <v>12</v>
      </c>
      <c r="D159" s="17" t="s">
        <v>8</v>
      </c>
      <c r="E159" s="36">
        <v>10</v>
      </c>
    </row>
    <row r="160" spans="1:5" ht="14.25" customHeight="1">
      <c r="A160" s="16">
        <v>47</v>
      </c>
      <c r="B160" s="21"/>
      <c r="C160" s="22" t="s">
        <v>173</v>
      </c>
      <c r="D160" s="17" t="s">
        <v>9</v>
      </c>
      <c r="E160" s="19">
        <f>2.3*1.37</f>
        <v>3.15</v>
      </c>
    </row>
    <row r="161" spans="1:5">
      <c r="A161" s="32">
        <v>48</v>
      </c>
      <c r="B161" s="29"/>
      <c r="C161" s="30" t="s">
        <v>65</v>
      </c>
      <c r="D161" s="29" t="s">
        <v>5</v>
      </c>
      <c r="E161" s="31">
        <v>1.3</v>
      </c>
    </row>
    <row r="162" spans="1:5" ht="14.25" customHeight="1">
      <c r="A162" s="13"/>
      <c r="B162" s="13"/>
      <c r="C162" s="15" t="s">
        <v>131</v>
      </c>
      <c r="D162" s="13"/>
      <c r="E162" s="14"/>
    </row>
    <row r="163" spans="1:5" ht="14.25" customHeight="1">
      <c r="A163" s="13"/>
      <c r="B163" s="13"/>
      <c r="C163" s="15" t="s">
        <v>56</v>
      </c>
      <c r="D163" s="13"/>
      <c r="E163" s="14"/>
    </row>
    <row r="164" spans="1:5" ht="14.25" customHeight="1">
      <c r="A164" s="16">
        <f>A161+1</f>
        <v>49</v>
      </c>
      <c r="B164" s="17"/>
      <c r="C164" s="18" t="s">
        <v>47</v>
      </c>
      <c r="D164" s="17" t="s">
        <v>9</v>
      </c>
      <c r="E164" s="19">
        <v>55.11</v>
      </c>
    </row>
    <row r="165" spans="1:5" ht="14.25" customHeight="1">
      <c r="A165" s="16">
        <f>A164+1</f>
        <v>50</v>
      </c>
      <c r="B165" s="17"/>
      <c r="C165" s="18" t="s">
        <v>70</v>
      </c>
      <c r="D165" s="17" t="s">
        <v>9</v>
      </c>
      <c r="E165" s="19">
        <f>ROUND(0.05*E164,2)</f>
        <v>2.76</v>
      </c>
    </row>
    <row r="166" spans="1:5" ht="14.25" customHeight="1">
      <c r="A166" s="16"/>
      <c r="B166" s="20"/>
      <c r="C166" s="20" t="s">
        <v>49</v>
      </c>
      <c r="D166" s="17" t="s">
        <v>6</v>
      </c>
      <c r="E166" s="19">
        <f>ROUND(15*E165,2)</f>
        <v>41.4</v>
      </c>
    </row>
    <row r="167" spans="1:5">
      <c r="A167" s="16">
        <f>A165+1</f>
        <v>51</v>
      </c>
      <c r="B167" s="21"/>
      <c r="C167" s="22" t="s">
        <v>61</v>
      </c>
      <c r="D167" s="17" t="s">
        <v>9</v>
      </c>
      <c r="E167" s="19">
        <f>E164</f>
        <v>55.11</v>
      </c>
    </row>
    <row r="168" spans="1:5" ht="14.25" customHeight="1">
      <c r="A168" s="17"/>
      <c r="B168" s="21"/>
      <c r="C168" s="20" t="s">
        <v>50</v>
      </c>
      <c r="D168" s="17" t="s">
        <v>21</v>
      </c>
      <c r="E168" s="19">
        <f>ROUND(0.15*E167,2)</f>
        <v>8.27</v>
      </c>
    </row>
    <row r="169" spans="1:5" ht="14.25" customHeight="1">
      <c r="A169" s="17"/>
      <c r="B169" s="21"/>
      <c r="C169" s="20" t="s">
        <v>51</v>
      </c>
      <c r="D169" s="17" t="s">
        <v>6</v>
      </c>
      <c r="E169" s="19">
        <f>ROUND(8.5*E167,2)</f>
        <v>468.44</v>
      </c>
    </row>
    <row r="170" spans="1:5" ht="32.25" customHeight="1">
      <c r="A170" s="17"/>
      <c r="B170" s="21"/>
      <c r="C170" s="20" t="s">
        <v>52</v>
      </c>
      <c r="D170" s="17" t="s">
        <v>6</v>
      </c>
      <c r="E170" s="19">
        <f>ROUND(1.6*E167,2)</f>
        <v>88.18</v>
      </c>
    </row>
    <row r="171" spans="1:5">
      <c r="A171" s="17"/>
      <c r="B171" s="21"/>
      <c r="C171" s="20" t="s">
        <v>53</v>
      </c>
      <c r="D171" s="17" t="s">
        <v>6</v>
      </c>
      <c r="E171" s="19">
        <f>ROUND(1.6*E167,2)</f>
        <v>88.18</v>
      </c>
    </row>
    <row r="172" spans="1:5" ht="14.25" customHeight="1">
      <c r="A172" s="17"/>
      <c r="B172" s="21"/>
      <c r="C172" s="20" t="s">
        <v>42</v>
      </c>
      <c r="D172" s="17" t="s">
        <v>9</v>
      </c>
      <c r="E172" s="19">
        <f>ROUND(0.05*E167,2)</f>
        <v>2.76</v>
      </c>
    </row>
    <row r="173" spans="1:5" ht="14.25" customHeight="1">
      <c r="A173" s="16">
        <f>A167+1</f>
        <v>52</v>
      </c>
      <c r="B173" s="21"/>
      <c r="C173" s="22" t="s">
        <v>54</v>
      </c>
      <c r="D173" s="17" t="s">
        <v>9</v>
      </c>
      <c r="E173" s="19">
        <f>E167</f>
        <v>55.11</v>
      </c>
    </row>
    <row r="174" spans="1:5" ht="14.25" customHeight="1">
      <c r="A174" s="17"/>
      <c r="B174" s="21"/>
      <c r="C174" s="20" t="s">
        <v>55</v>
      </c>
      <c r="D174" s="17" t="s">
        <v>21</v>
      </c>
      <c r="E174" s="19">
        <f>ROUND(0.35*E173,2)</f>
        <v>19.29</v>
      </c>
    </row>
    <row r="175" spans="1:5" ht="14.25" customHeight="1">
      <c r="A175" s="16">
        <f>A173+1</f>
        <v>53</v>
      </c>
      <c r="B175" s="21"/>
      <c r="C175" s="22" t="s">
        <v>86</v>
      </c>
      <c r="D175" s="17" t="s">
        <v>9</v>
      </c>
      <c r="E175" s="19">
        <v>2.2999999999999998</v>
      </c>
    </row>
    <row r="176" spans="1:5" ht="14.25" customHeight="1">
      <c r="A176" s="23"/>
      <c r="B176" s="24"/>
      <c r="C176" s="25" t="s">
        <v>22</v>
      </c>
      <c r="D176" s="26" t="s">
        <v>9</v>
      </c>
      <c r="E176" s="27">
        <f>ROUND(1.03*E175,2)</f>
        <v>2.37</v>
      </c>
    </row>
    <row r="177" spans="1:5" ht="14.25" customHeight="1">
      <c r="A177" s="23"/>
      <c r="B177" s="24"/>
      <c r="C177" s="25" t="s">
        <v>13</v>
      </c>
      <c r="D177" s="26" t="s">
        <v>7</v>
      </c>
      <c r="E177" s="27">
        <f>ROUND(2*E175,2)</f>
        <v>4.5999999999999996</v>
      </c>
    </row>
    <row r="178" spans="1:5" ht="14.25" customHeight="1">
      <c r="A178" s="17"/>
      <c r="B178" s="21"/>
      <c r="C178" s="20" t="s">
        <v>87</v>
      </c>
      <c r="D178" s="17" t="s">
        <v>9</v>
      </c>
      <c r="E178" s="19">
        <f>ROUND(0.35*E175,2)</f>
        <v>0.81</v>
      </c>
    </row>
    <row r="179" spans="1:5">
      <c r="A179" s="28"/>
      <c r="B179" s="24"/>
      <c r="C179" s="25" t="s">
        <v>19</v>
      </c>
      <c r="D179" s="26" t="s">
        <v>7</v>
      </c>
      <c r="E179" s="27">
        <f>ROUND(25*E175,)</f>
        <v>58</v>
      </c>
    </row>
    <row r="180" spans="1:5" ht="66" customHeight="1">
      <c r="A180" s="17"/>
      <c r="B180" s="21"/>
      <c r="C180" s="20" t="s">
        <v>52</v>
      </c>
      <c r="D180" s="17" t="s">
        <v>6</v>
      </c>
      <c r="E180" s="19">
        <f>ROUND(1.6*E175,2)</f>
        <v>3.68</v>
      </c>
    </row>
    <row r="181" spans="1:5" ht="14.25" customHeight="1">
      <c r="A181" s="17"/>
      <c r="B181" s="21"/>
      <c r="C181" s="20" t="s">
        <v>55</v>
      </c>
      <c r="D181" s="17" t="s">
        <v>21</v>
      </c>
      <c r="E181" s="19">
        <f>ROUND(0.35*E175,2)</f>
        <v>0.81</v>
      </c>
    </row>
    <row r="182" spans="1:5">
      <c r="A182" s="16">
        <f>A175+1</f>
        <v>54</v>
      </c>
      <c r="B182" s="21"/>
      <c r="C182" s="22" t="s">
        <v>88</v>
      </c>
      <c r="D182" s="17" t="s">
        <v>9</v>
      </c>
      <c r="E182" s="19">
        <v>2.4700000000000002</v>
      </c>
    </row>
    <row r="183" spans="1:5" ht="14.25" customHeight="1">
      <c r="A183" s="17"/>
      <c r="B183" s="21"/>
      <c r="C183" s="20" t="s">
        <v>52</v>
      </c>
      <c r="D183" s="17" t="s">
        <v>6</v>
      </c>
      <c r="E183" s="19">
        <f>ROUND(1.6*E182,2)</f>
        <v>3.95</v>
      </c>
    </row>
    <row r="184" spans="1:5" ht="14.25" customHeight="1">
      <c r="A184" s="17"/>
      <c r="B184" s="21"/>
      <c r="C184" s="20" t="s">
        <v>55</v>
      </c>
      <c r="D184" s="17" t="s">
        <v>21</v>
      </c>
      <c r="E184" s="19">
        <f>ROUND(0.35*E182,2)</f>
        <v>0.86</v>
      </c>
    </row>
    <row r="185" spans="1:5" ht="14.25" customHeight="1">
      <c r="A185" s="16">
        <f>A182+1</f>
        <v>55</v>
      </c>
      <c r="B185" s="21"/>
      <c r="C185" s="22" t="s">
        <v>173</v>
      </c>
      <c r="D185" s="17" t="s">
        <v>9</v>
      </c>
      <c r="E185" s="19">
        <f>2.3*1.37</f>
        <v>3.15</v>
      </c>
    </row>
    <row r="186" spans="1:5" ht="14.25" customHeight="1">
      <c r="A186" s="17"/>
      <c r="B186" s="21"/>
      <c r="C186" s="15" t="s">
        <v>57</v>
      </c>
      <c r="D186" s="17"/>
      <c r="E186" s="19"/>
    </row>
    <row r="187" spans="1:5" ht="14.25" customHeight="1">
      <c r="A187" s="16">
        <f>A185+1</f>
        <v>56</v>
      </c>
      <c r="B187" s="21"/>
      <c r="C187" s="22" t="s">
        <v>58</v>
      </c>
      <c r="D187" s="17" t="s">
        <v>5</v>
      </c>
      <c r="E187" s="19">
        <f>2.4*2+6*2-0.9</f>
        <v>15.9</v>
      </c>
    </row>
    <row r="188" spans="1:5" ht="14.25" customHeight="1">
      <c r="A188" s="16">
        <f>A187+1</f>
        <v>57</v>
      </c>
      <c r="B188" s="21"/>
      <c r="C188" s="22" t="s">
        <v>176</v>
      </c>
      <c r="D188" s="17" t="s">
        <v>9</v>
      </c>
      <c r="E188" s="19">
        <v>15.8</v>
      </c>
    </row>
    <row r="189" spans="1:5" ht="14.25" customHeight="1">
      <c r="A189" s="17"/>
      <c r="B189" s="21"/>
      <c r="C189" s="20" t="s">
        <v>19</v>
      </c>
      <c r="D189" s="17" t="s">
        <v>7</v>
      </c>
      <c r="E189" s="19">
        <f>ROUND(15*E188,2)</f>
        <v>237</v>
      </c>
    </row>
    <row r="190" spans="1:5" ht="14.25" customHeight="1">
      <c r="A190" s="16">
        <f>A188+1</f>
        <v>58</v>
      </c>
      <c r="B190" s="21"/>
      <c r="C190" s="22" t="s">
        <v>66</v>
      </c>
      <c r="D190" s="17" t="s">
        <v>9</v>
      </c>
      <c r="E190" s="19">
        <f>ROUND(0.05*E188,2)</f>
        <v>0.79</v>
      </c>
    </row>
    <row r="191" spans="1:5">
      <c r="A191" s="28"/>
      <c r="B191" s="24"/>
      <c r="C191" s="25" t="s">
        <v>23</v>
      </c>
      <c r="D191" s="26" t="s">
        <v>6</v>
      </c>
      <c r="E191" s="27">
        <f>ROUND(0.8*E190,2)</f>
        <v>0.63</v>
      </c>
    </row>
    <row r="192" spans="1:5" ht="14.25" customHeight="1">
      <c r="A192" s="17"/>
      <c r="B192" s="21"/>
      <c r="C192" s="20" t="s">
        <v>60</v>
      </c>
      <c r="D192" s="17" t="s">
        <v>21</v>
      </c>
      <c r="E192" s="19">
        <f>ROUND(0.6*E190,2)</f>
        <v>0.47</v>
      </c>
    </row>
    <row r="193" spans="1:5" ht="14.25" customHeight="1">
      <c r="A193" s="17"/>
      <c r="B193" s="21"/>
      <c r="C193" s="20" t="s">
        <v>42</v>
      </c>
      <c r="D193" s="17" t="s">
        <v>9</v>
      </c>
      <c r="E193" s="19">
        <f>ROUND(0.05*E190,2)</f>
        <v>0.04</v>
      </c>
    </row>
    <row r="194" spans="1:5" ht="14.25" customHeight="1">
      <c r="A194" s="16">
        <f>A190+1</f>
        <v>59</v>
      </c>
      <c r="B194" s="21"/>
      <c r="C194" s="22" t="s">
        <v>62</v>
      </c>
      <c r="D194" s="17" t="s">
        <v>9</v>
      </c>
      <c r="E194" s="19">
        <f>E188</f>
        <v>15.8</v>
      </c>
    </row>
    <row r="195" spans="1:5" ht="14.25" customHeight="1">
      <c r="A195" s="17"/>
      <c r="B195" s="21"/>
      <c r="C195" s="20" t="s">
        <v>50</v>
      </c>
      <c r="D195" s="17" t="s">
        <v>21</v>
      </c>
      <c r="E195" s="19">
        <f>ROUND(0.15*E194,2)</f>
        <v>2.37</v>
      </c>
    </row>
    <row r="196" spans="1:5" ht="14.25" customHeight="1">
      <c r="A196" s="32">
        <f>A194+1</f>
        <v>60</v>
      </c>
      <c r="B196" s="29"/>
      <c r="C196" s="30" t="s">
        <v>36</v>
      </c>
      <c r="D196" s="29" t="s">
        <v>9</v>
      </c>
      <c r="E196" s="31">
        <f>E194</f>
        <v>15.8</v>
      </c>
    </row>
    <row r="197" spans="1:5" ht="14.25" customHeight="1">
      <c r="A197" s="29"/>
      <c r="B197" s="29"/>
      <c r="C197" s="33" t="s">
        <v>63</v>
      </c>
      <c r="D197" s="29" t="s">
        <v>9</v>
      </c>
      <c r="E197" s="31">
        <f>ROUND((1.08*E196),2)</f>
        <v>17.059999999999999</v>
      </c>
    </row>
    <row r="198" spans="1:5">
      <c r="A198" s="29"/>
      <c r="B198" s="29"/>
      <c r="C198" s="33" t="s">
        <v>37</v>
      </c>
      <c r="D198" s="29" t="s">
        <v>6</v>
      </c>
      <c r="E198" s="31">
        <f>ROUND(0.4*E196,2)</f>
        <v>6.32</v>
      </c>
    </row>
    <row r="199" spans="1:5" ht="14.25" customHeight="1">
      <c r="A199" s="29"/>
      <c r="B199" s="29"/>
      <c r="C199" s="33" t="s">
        <v>38</v>
      </c>
      <c r="D199" s="29" t="s">
        <v>5</v>
      </c>
      <c r="E199" s="31">
        <f>ROUND(0.5*E196,2)</f>
        <v>7.9</v>
      </c>
    </row>
    <row r="200" spans="1:5" ht="14.25" customHeight="1">
      <c r="A200" s="32">
        <f>A196+1</f>
        <v>61</v>
      </c>
      <c r="B200" s="29"/>
      <c r="C200" s="30" t="s">
        <v>64</v>
      </c>
      <c r="D200" s="29" t="s">
        <v>5</v>
      </c>
      <c r="E200" s="31">
        <f>E187</f>
        <v>15.9</v>
      </c>
    </row>
    <row r="201" spans="1:5">
      <c r="A201" s="32">
        <f>A200+1</f>
        <v>62</v>
      </c>
      <c r="B201" s="29"/>
      <c r="C201" s="30" t="s">
        <v>65</v>
      </c>
      <c r="D201" s="29" t="s">
        <v>5</v>
      </c>
      <c r="E201" s="31">
        <v>0.9</v>
      </c>
    </row>
    <row r="202" spans="1:5" ht="14.25" customHeight="1">
      <c r="A202" s="13"/>
      <c r="B202" s="13"/>
      <c r="C202" s="15" t="s">
        <v>132</v>
      </c>
      <c r="D202" s="13"/>
      <c r="E202" s="14"/>
    </row>
    <row r="203" spans="1:5" ht="14.25" customHeight="1">
      <c r="A203" s="13"/>
      <c r="B203" s="13"/>
      <c r="C203" s="15" t="s">
        <v>56</v>
      </c>
      <c r="D203" s="13"/>
      <c r="E203" s="14"/>
    </row>
    <row r="204" spans="1:5" ht="14.25" customHeight="1">
      <c r="A204" s="16">
        <f>A201+1</f>
        <v>63</v>
      </c>
      <c r="B204" s="17"/>
      <c r="C204" s="18" t="s">
        <v>47</v>
      </c>
      <c r="D204" s="17" t="s">
        <v>9</v>
      </c>
      <c r="E204" s="19">
        <v>57.47</v>
      </c>
    </row>
    <row r="205" spans="1:5" ht="14.25" customHeight="1">
      <c r="A205" s="16">
        <f>A204+1</f>
        <v>64</v>
      </c>
      <c r="B205" s="17"/>
      <c r="C205" s="18" t="s">
        <v>70</v>
      </c>
      <c r="D205" s="17" t="s">
        <v>9</v>
      </c>
      <c r="E205" s="19">
        <f>ROUND(0.05*E204,2)</f>
        <v>2.87</v>
      </c>
    </row>
    <row r="206" spans="1:5" ht="14.25" customHeight="1">
      <c r="A206" s="16"/>
      <c r="B206" s="20"/>
      <c r="C206" s="20" t="s">
        <v>49</v>
      </c>
      <c r="D206" s="17" t="s">
        <v>6</v>
      </c>
      <c r="E206" s="19">
        <f>ROUND(15*E205,2)</f>
        <v>43.05</v>
      </c>
    </row>
    <row r="207" spans="1:5">
      <c r="A207" s="16">
        <f>A205+1</f>
        <v>65</v>
      </c>
      <c r="B207" s="21"/>
      <c r="C207" s="22" t="s">
        <v>61</v>
      </c>
      <c r="D207" s="17" t="s">
        <v>9</v>
      </c>
      <c r="E207" s="19">
        <f>E204</f>
        <v>57.47</v>
      </c>
    </row>
    <row r="208" spans="1:5" ht="14.25" customHeight="1">
      <c r="A208" s="17"/>
      <c r="B208" s="21"/>
      <c r="C208" s="20" t="s">
        <v>50</v>
      </c>
      <c r="D208" s="17" t="s">
        <v>21</v>
      </c>
      <c r="E208" s="19">
        <f>ROUND(0.15*E207,2)</f>
        <v>8.6199999999999992</v>
      </c>
    </row>
    <row r="209" spans="1:5" ht="14.25" customHeight="1">
      <c r="A209" s="17"/>
      <c r="B209" s="21"/>
      <c r="C209" s="20" t="s">
        <v>51</v>
      </c>
      <c r="D209" s="17" t="s">
        <v>6</v>
      </c>
      <c r="E209" s="19">
        <f>ROUND(8.5*E207,2)</f>
        <v>488.5</v>
      </c>
    </row>
    <row r="210" spans="1:5" ht="48.75" customHeight="1">
      <c r="A210" s="17"/>
      <c r="B210" s="21"/>
      <c r="C210" s="20" t="s">
        <v>52</v>
      </c>
      <c r="D210" s="17" t="s">
        <v>6</v>
      </c>
      <c r="E210" s="19">
        <f>ROUND(1.6*E207,2)</f>
        <v>91.95</v>
      </c>
    </row>
    <row r="211" spans="1:5">
      <c r="A211" s="17"/>
      <c r="B211" s="21"/>
      <c r="C211" s="20" t="s">
        <v>53</v>
      </c>
      <c r="D211" s="17" t="s">
        <v>6</v>
      </c>
      <c r="E211" s="19">
        <f>ROUND(1.6*E207,2)</f>
        <v>91.95</v>
      </c>
    </row>
    <row r="212" spans="1:5" ht="14.25" customHeight="1">
      <c r="A212" s="17"/>
      <c r="B212" s="21"/>
      <c r="C212" s="20" t="s">
        <v>42</v>
      </c>
      <c r="D212" s="17" t="s">
        <v>9</v>
      </c>
      <c r="E212" s="19">
        <f>ROUND(0.05*E207,2)</f>
        <v>2.87</v>
      </c>
    </row>
    <row r="213" spans="1:5" ht="14.25" customHeight="1">
      <c r="A213" s="16">
        <f>A207+1</f>
        <v>66</v>
      </c>
      <c r="B213" s="21"/>
      <c r="C213" s="22" t="s">
        <v>54</v>
      </c>
      <c r="D213" s="17" t="s">
        <v>9</v>
      </c>
      <c r="E213" s="19">
        <f>E207</f>
        <v>57.47</v>
      </c>
    </row>
    <row r="214" spans="1:5" ht="14.25" customHeight="1">
      <c r="A214" s="17"/>
      <c r="B214" s="21"/>
      <c r="C214" s="20" t="s">
        <v>55</v>
      </c>
      <c r="D214" s="17" t="s">
        <v>21</v>
      </c>
      <c r="E214" s="19">
        <f>ROUND(0.35*E213,2)</f>
        <v>20.11</v>
      </c>
    </row>
    <row r="215" spans="1:5" ht="14.25" customHeight="1">
      <c r="A215" s="16">
        <f>A213+1</f>
        <v>67</v>
      </c>
      <c r="B215" s="21"/>
      <c r="C215" s="22" t="s">
        <v>86</v>
      </c>
      <c r="D215" s="17" t="s">
        <v>9</v>
      </c>
      <c r="E215" s="19">
        <v>2.0299999999999998</v>
      </c>
    </row>
    <row r="216" spans="1:5" ht="14.25" customHeight="1">
      <c r="A216" s="23"/>
      <c r="B216" s="24"/>
      <c r="C216" s="25" t="s">
        <v>22</v>
      </c>
      <c r="D216" s="26" t="s">
        <v>9</v>
      </c>
      <c r="E216" s="27">
        <f>ROUND(1.03*E215,2)</f>
        <v>2.09</v>
      </c>
    </row>
    <row r="217" spans="1:5" ht="14.25" customHeight="1">
      <c r="A217" s="23"/>
      <c r="B217" s="24"/>
      <c r="C217" s="25" t="s">
        <v>13</v>
      </c>
      <c r="D217" s="26" t="s">
        <v>7</v>
      </c>
      <c r="E217" s="27">
        <f>ROUND(2*E215,2)</f>
        <v>4.0599999999999996</v>
      </c>
    </row>
    <row r="218" spans="1:5" ht="14.25" customHeight="1">
      <c r="A218" s="17"/>
      <c r="B218" s="21"/>
      <c r="C218" s="20" t="s">
        <v>87</v>
      </c>
      <c r="D218" s="17" t="s">
        <v>9</v>
      </c>
      <c r="E218" s="19">
        <f>ROUND(0.35*E215,2)</f>
        <v>0.71</v>
      </c>
    </row>
    <row r="219" spans="1:5">
      <c r="A219" s="28"/>
      <c r="B219" s="24"/>
      <c r="C219" s="25" t="s">
        <v>19</v>
      </c>
      <c r="D219" s="26" t="s">
        <v>7</v>
      </c>
      <c r="E219" s="27">
        <f>ROUND(25*E215,)</f>
        <v>51</v>
      </c>
    </row>
    <row r="220" spans="1:5">
      <c r="A220" s="17"/>
      <c r="B220" s="21"/>
      <c r="C220" s="20" t="s">
        <v>52</v>
      </c>
      <c r="D220" s="17" t="s">
        <v>6</v>
      </c>
      <c r="E220" s="19">
        <f>ROUND(1.6*E215,2)</f>
        <v>3.25</v>
      </c>
    </row>
    <row r="221" spans="1:5" ht="14.25" customHeight="1">
      <c r="A221" s="17"/>
      <c r="B221" s="21"/>
      <c r="C221" s="20" t="s">
        <v>55</v>
      </c>
      <c r="D221" s="17" t="s">
        <v>21</v>
      </c>
      <c r="E221" s="19">
        <f>ROUND(0.35*E215,2)</f>
        <v>0.71</v>
      </c>
    </row>
    <row r="222" spans="1:5">
      <c r="A222" s="16">
        <f>A215+1</f>
        <v>68</v>
      </c>
      <c r="B222" s="21"/>
      <c r="C222" s="22" t="s">
        <v>88</v>
      </c>
      <c r="D222" s="17" t="s">
        <v>9</v>
      </c>
      <c r="E222" s="19">
        <v>2.4700000000000002</v>
      </c>
    </row>
    <row r="223" spans="1:5" ht="14.25" customHeight="1">
      <c r="A223" s="17"/>
      <c r="B223" s="21"/>
      <c r="C223" s="20" t="s">
        <v>52</v>
      </c>
      <c r="D223" s="17" t="s">
        <v>6</v>
      </c>
      <c r="E223" s="19">
        <f>ROUND(1.6*E222,2)</f>
        <v>3.95</v>
      </c>
    </row>
    <row r="224" spans="1:5" ht="14.25" customHeight="1">
      <c r="A224" s="17"/>
      <c r="B224" s="21"/>
      <c r="C224" s="20" t="s">
        <v>55</v>
      </c>
      <c r="D224" s="17" t="s">
        <v>21</v>
      </c>
      <c r="E224" s="19">
        <f>ROUND(0.35*E222,2)</f>
        <v>0.86</v>
      </c>
    </row>
    <row r="225" spans="1:5" ht="14.25" customHeight="1">
      <c r="A225" s="16">
        <f>A222+1</f>
        <v>69</v>
      </c>
      <c r="B225" s="21"/>
      <c r="C225" s="22" t="s">
        <v>173</v>
      </c>
      <c r="D225" s="17" t="s">
        <v>9</v>
      </c>
      <c r="E225" s="19">
        <f>2.3*1.37</f>
        <v>3.15</v>
      </c>
    </row>
    <row r="226" spans="1:5" ht="14.25" customHeight="1">
      <c r="A226" s="17"/>
      <c r="B226" s="21"/>
      <c r="C226" s="15" t="s">
        <v>57</v>
      </c>
      <c r="D226" s="17"/>
      <c r="E226" s="19"/>
    </row>
    <row r="227" spans="1:5" ht="14.25" customHeight="1">
      <c r="A227" s="16">
        <f>A225+1</f>
        <v>70</v>
      </c>
      <c r="B227" s="21"/>
      <c r="C227" s="22" t="s">
        <v>58</v>
      </c>
      <c r="D227" s="17" t="s">
        <v>5</v>
      </c>
      <c r="E227" s="19">
        <f>2.6*2+6*2-0.9</f>
        <v>16.3</v>
      </c>
    </row>
    <row r="228" spans="1:5" ht="14.25" customHeight="1">
      <c r="A228" s="16">
        <f>A227+1</f>
        <v>71</v>
      </c>
      <c r="B228" s="21"/>
      <c r="C228" s="22" t="s">
        <v>176</v>
      </c>
      <c r="D228" s="17" t="s">
        <v>9</v>
      </c>
      <c r="E228" s="19">
        <v>16.100000000000001</v>
      </c>
    </row>
    <row r="229" spans="1:5" ht="14.25" customHeight="1">
      <c r="A229" s="17"/>
      <c r="B229" s="21"/>
      <c r="C229" s="20" t="s">
        <v>19</v>
      </c>
      <c r="D229" s="17" t="s">
        <v>7</v>
      </c>
      <c r="E229" s="19">
        <f>ROUND(15*E228,2)</f>
        <v>241.5</v>
      </c>
    </row>
    <row r="230" spans="1:5" ht="14.25" customHeight="1">
      <c r="A230" s="16">
        <f>A228+1</f>
        <v>72</v>
      </c>
      <c r="B230" s="21"/>
      <c r="C230" s="22" t="s">
        <v>66</v>
      </c>
      <c r="D230" s="17" t="s">
        <v>9</v>
      </c>
      <c r="E230" s="19">
        <f>ROUND(0.05*E228,2)</f>
        <v>0.81</v>
      </c>
    </row>
    <row r="231" spans="1:5">
      <c r="A231" s="28"/>
      <c r="B231" s="24"/>
      <c r="C231" s="25" t="s">
        <v>23</v>
      </c>
      <c r="D231" s="26" t="s">
        <v>6</v>
      </c>
      <c r="E231" s="27">
        <f>ROUND(0.8*E230,2)</f>
        <v>0.65</v>
      </c>
    </row>
    <row r="232" spans="1:5" ht="14.25" customHeight="1">
      <c r="A232" s="17"/>
      <c r="B232" s="21"/>
      <c r="C232" s="20" t="s">
        <v>60</v>
      </c>
      <c r="D232" s="17" t="s">
        <v>21</v>
      </c>
      <c r="E232" s="19">
        <f>ROUND(0.6*E230,2)</f>
        <v>0.49</v>
      </c>
    </row>
    <row r="233" spans="1:5" ht="14.25" customHeight="1">
      <c r="A233" s="17"/>
      <c r="B233" s="21"/>
      <c r="C233" s="20" t="s">
        <v>42</v>
      </c>
      <c r="D233" s="17" t="s">
        <v>9</v>
      </c>
      <c r="E233" s="19">
        <f>ROUND(0.05*E230,2)</f>
        <v>0.04</v>
      </c>
    </row>
    <row r="234" spans="1:5" ht="14.25" customHeight="1">
      <c r="A234" s="16">
        <f>A230+1</f>
        <v>73</v>
      </c>
      <c r="B234" s="21"/>
      <c r="C234" s="22" t="s">
        <v>62</v>
      </c>
      <c r="D234" s="17" t="s">
        <v>9</v>
      </c>
      <c r="E234" s="19">
        <f>E228</f>
        <v>16.100000000000001</v>
      </c>
    </row>
    <row r="235" spans="1:5" ht="14.25" customHeight="1">
      <c r="A235" s="17"/>
      <c r="B235" s="21"/>
      <c r="C235" s="20" t="s">
        <v>50</v>
      </c>
      <c r="D235" s="17" t="s">
        <v>21</v>
      </c>
      <c r="E235" s="19">
        <f>ROUND(0.15*E234,2)</f>
        <v>2.42</v>
      </c>
    </row>
    <row r="236" spans="1:5" ht="14.25" customHeight="1">
      <c r="A236" s="32">
        <f>A234+1</f>
        <v>74</v>
      </c>
      <c r="B236" s="29"/>
      <c r="C236" s="30" t="s">
        <v>36</v>
      </c>
      <c r="D236" s="29" t="s">
        <v>9</v>
      </c>
      <c r="E236" s="31">
        <f>E234</f>
        <v>16.100000000000001</v>
      </c>
    </row>
    <row r="237" spans="1:5" ht="14.25" customHeight="1">
      <c r="A237" s="29"/>
      <c r="B237" s="29"/>
      <c r="C237" s="33" t="s">
        <v>63</v>
      </c>
      <c r="D237" s="29" t="s">
        <v>9</v>
      </c>
      <c r="E237" s="31">
        <f>ROUND((1.08*E236),2)</f>
        <v>17.39</v>
      </c>
    </row>
    <row r="238" spans="1:5">
      <c r="A238" s="29"/>
      <c r="B238" s="29"/>
      <c r="C238" s="33" t="s">
        <v>37</v>
      </c>
      <c r="D238" s="29" t="s">
        <v>6</v>
      </c>
      <c r="E238" s="31">
        <f>ROUND(0.4*E236,2)</f>
        <v>6.44</v>
      </c>
    </row>
    <row r="239" spans="1:5" ht="14.25" customHeight="1">
      <c r="A239" s="29"/>
      <c r="B239" s="29"/>
      <c r="C239" s="33" t="s">
        <v>38</v>
      </c>
      <c r="D239" s="29" t="s">
        <v>5</v>
      </c>
      <c r="E239" s="31">
        <f>ROUND(0.5*E236,2)</f>
        <v>8.0500000000000007</v>
      </c>
    </row>
    <row r="240" spans="1:5" ht="14.25" customHeight="1">
      <c r="A240" s="32">
        <f>A236+1</f>
        <v>75</v>
      </c>
      <c r="B240" s="29"/>
      <c r="C240" s="30" t="s">
        <v>64</v>
      </c>
      <c r="D240" s="29" t="s">
        <v>5</v>
      </c>
      <c r="E240" s="31">
        <f>E227</f>
        <v>16.3</v>
      </c>
    </row>
    <row r="241" spans="1:5">
      <c r="A241" s="32">
        <f>A240+1</f>
        <v>76</v>
      </c>
      <c r="B241" s="29"/>
      <c r="C241" s="30" t="s">
        <v>65</v>
      </c>
      <c r="D241" s="29" t="s">
        <v>5</v>
      </c>
      <c r="E241" s="31">
        <v>0.9</v>
      </c>
    </row>
    <row r="242" spans="1:5" ht="14.25" customHeight="1">
      <c r="A242" s="13"/>
      <c r="B242" s="13"/>
      <c r="C242" s="15" t="s">
        <v>126</v>
      </c>
      <c r="D242" s="13"/>
      <c r="E242" s="14"/>
    </row>
    <row r="243" spans="1:5" ht="14.25" customHeight="1">
      <c r="A243" s="13"/>
      <c r="B243" s="13"/>
      <c r="C243" s="15" t="s">
        <v>56</v>
      </c>
      <c r="D243" s="13"/>
      <c r="E243" s="14"/>
    </row>
    <row r="244" spans="1:5" ht="14.25" customHeight="1">
      <c r="A244" s="16">
        <f>A241+1</f>
        <v>77</v>
      </c>
      <c r="B244" s="17"/>
      <c r="C244" s="18" t="s">
        <v>47</v>
      </c>
      <c r="D244" s="17" t="s">
        <v>9</v>
      </c>
      <c r="E244" s="19">
        <v>54.01</v>
      </c>
    </row>
    <row r="245" spans="1:5" ht="14.25" customHeight="1">
      <c r="A245" s="16">
        <f>A244+1</f>
        <v>78</v>
      </c>
      <c r="B245" s="17"/>
      <c r="C245" s="18" t="s">
        <v>70</v>
      </c>
      <c r="D245" s="17" t="s">
        <v>9</v>
      </c>
      <c r="E245" s="19">
        <f>ROUND(0.05*E244,2)</f>
        <v>2.7</v>
      </c>
    </row>
    <row r="246" spans="1:5" ht="14.25" customHeight="1">
      <c r="A246" s="16"/>
      <c r="B246" s="20"/>
      <c r="C246" s="20" t="s">
        <v>49</v>
      </c>
      <c r="D246" s="17" t="s">
        <v>6</v>
      </c>
      <c r="E246" s="19">
        <f>ROUND(15*E245,2)</f>
        <v>40.5</v>
      </c>
    </row>
    <row r="247" spans="1:5">
      <c r="A247" s="16">
        <f>A245+1</f>
        <v>79</v>
      </c>
      <c r="B247" s="21"/>
      <c r="C247" s="22" t="s">
        <v>61</v>
      </c>
      <c r="D247" s="17" t="s">
        <v>9</v>
      </c>
      <c r="E247" s="19">
        <f>E244</f>
        <v>54.01</v>
      </c>
    </row>
    <row r="248" spans="1:5" ht="14.25" customHeight="1">
      <c r="A248" s="17"/>
      <c r="B248" s="21"/>
      <c r="C248" s="20" t="s">
        <v>50</v>
      </c>
      <c r="D248" s="17" t="s">
        <v>21</v>
      </c>
      <c r="E248" s="19">
        <f>ROUND(0.15*E247,2)</f>
        <v>8.1</v>
      </c>
    </row>
    <row r="249" spans="1:5" ht="14.25" customHeight="1">
      <c r="A249" s="17"/>
      <c r="B249" s="21"/>
      <c r="C249" s="20" t="s">
        <v>51</v>
      </c>
      <c r="D249" s="17" t="s">
        <v>6</v>
      </c>
      <c r="E249" s="19">
        <f>ROUND(8.5*E247,2)</f>
        <v>459.09</v>
      </c>
    </row>
    <row r="250" spans="1:5" ht="45.75" customHeight="1">
      <c r="A250" s="17"/>
      <c r="B250" s="21"/>
      <c r="C250" s="20" t="s">
        <v>52</v>
      </c>
      <c r="D250" s="17" t="s">
        <v>6</v>
      </c>
      <c r="E250" s="19">
        <f>ROUND(1.6*E247,2)</f>
        <v>86.42</v>
      </c>
    </row>
    <row r="251" spans="1:5">
      <c r="A251" s="17"/>
      <c r="B251" s="21"/>
      <c r="C251" s="20" t="s">
        <v>53</v>
      </c>
      <c r="D251" s="17" t="s">
        <v>6</v>
      </c>
      <c r="E251" s="19">
        <f>ROUND(1.6*E247,2)</f>
        <v>86.42</v>
      </c>
    </row>
    <row r="252" spans="1:5" ht="14.25" customHeight="1">
      <c r="A252" s="17"/>
      <c r="B252" s="21"/>
      <c r="C252" s="20" t="s">
        <v>42</v>
      </c>
      <c r="D252" s="17" t="s">
        <v>9</v>
      </c>
      <c r="E252" s="19">
        <f>ROUND(0.05*E247,2)</f>
        <v>2.7</v>
      </c>
    </row>
    <row r="253" spans="1:5" ht="14.25" customHeight="1">
      <c r="A253" s="16">
        <f>A247+1</f>
        <v>80</v>
      </c>
      <c r="B253" s="21"/>
      <c r="C253" s="22" t="s">
        <v>54</v>
      </c>
      <c r="D253" s="17" t="s">
        <v>9</v>
      </c>
      <c r="E253" s="19">
        <f>E247</f>
        <v>54.01</v>
      </c>
    </row>
    <row r="254" spans="1:5" ht="14.25" customHeight="1">
      <c r="A254" s="17"/>
      <c r="B254" s="21"/>
      <c r="C254" s="20" t="s">
        <v>55</v>
      </c>
      <c r="D254" s="17" t="s">
        <v>21</v>
      </c>
      <c r="E254" s="19">
        <f>ROUND(0.35*E253,2)</f>
        <v>18.899999999999999</v>
      </c>
    </row>
    <row r="255" spans="1:5" ht="14.25" customHeight="1">
      <c r="A255" s="16">
        <f>A253+1</f>
        <v>81</v>
      </c>
      <c r="B255" s="21"/>
      <c r="C255" s="22" t="s">
        <v>86</v>
      </c>
      <c r="D255" s="17" t="s">
        <v>9</v>
      </c>
      <c r="E255" s="19">
        <v>6.12</v>
      </c>
    </row>
    <row r="256" spans="1:5" ht="14.25" customHeight="1">
      <c r="A256" s="23"/>
      <c r="B256" s="24"/>
      <c r="C256" s="25" t="s">
        <v>22</v>
      </c>
      <c r="D256" s="26" t="s">
        <v>9</v>
      </c>
      <c r="E256" s="27">
        <f>ROUND(1.03*E255,2)</f>
        <v>6.3</v>
      </c>
    </row>
    <row r="257" spans="1:5" ht="14.25" customHeight="1">
      <c r="A257" s="23"/>
      <c r="B257" s="24"/>
      <c r="C257" s="25" t="s">
        <v>13</v>
      </c>
      <c r="D257" s="26" t="s">
        <v>7</v>
      </c>
      <c r="E257" s="27">
        <f>ROUND(2*E255,2)</f>
        <v>12.24</v>
      </c>
    </row>
    <row r="258" spans="1:5" ht="14.25" customHeight="1">
      <c r="A258" s="17"/>
      <c r="B258" s="21"/>
      <c r="C258" s="20" t="s">
        <v>87</v>
      </c>
      <c r="D258" s="17" t="s">
        <v>9</v>
      </c>
      <c r="E258" s="19">
        <f>ROUND(0.35*E255,2)</f>
        <v>2.14</v>
      </c>
    </row>
    <row r="259" spans="1:5">
      <c r="A259" s="28"/>
      <c r="B259" s="24"/>
      <c r="C259" s="25" t="s">
        <v>19</v>
      </c>
      <c r="D259" s="26" t="s">
        <v>7</v>
      </c>
      <c r="E259" s="27">
        <f>ROUND(25*E255,)</f>
        <v>153</v>
      </c>
    </row>
    <row r="260" spans="1:5" ht="57.75" customHeight="1">
      <c r="A260" s="17"/>
      <c r="B260" s="21"/>
      <c r="C260" s="20" t="s">
        <v>52</v>
      </c>
      <c r="D260" s="17" t="s">
        <v>6</v>
      </c>
      <c r="E260" s="19">
        <f>ROUND(1.6*E255,2)</f>
        <v>9.7899999999999991</v>
      </c>
    </row>
    <row r="261" spans="1:5" ht="14.25" customHeight="1">
      <c r="A261" s="17"/>
      <c r="B261" s="21"/>
      <c r="C261" s="20" t="s">
        <v>55</v>
      </c>
      <c r="D261" s="17" t="s">
        <v>21</v>
      </c>
      <c r="E261" s="19">
        <f>ROUND(0.35*E255,2)</f>
        <v>2.14</v>
      </c>
    </row>
    <row r="262" spans="1:5">
      <c r="A262" s="16">
        <f>A255+1</f>
        <v>82</v>
      </c>
      <c r="B262" s="21"/>
      <c r="C262" s="22" t="s">
        <v>88</v>
      </c>
      <c r="D262" s="17" t="s">
        <v>9</v>
      </c>
      <c r="E262" s="19">
        <v>2.4700000000000002</v>
      </c>
    </row>
    <row r="263" spans="1:5" ht="14.25" customHeight="1">
      <c r="A263" s="17"/>
      <c r="B263" s="21"/>
      <c r="C263" s="20" t="s">
        <v>52</v>
      </c>
      <c r="D263" s="17" t="s">
        <v>6</v>
      </c>
      <c r="E263" s="19">
        <f>ROUND(1.6*E262,2)</f>
        <v>3.95</v>
      </c>
    </row>
    <row r="264" spans="1:5" ht="14.25" customHeight="1">
      <c r="A264" s="17"/>
      <c r="B264" s="21"/>
      <c r="C264" s="20" t="s">
        <v>55</v>
      </c>
      <c r="D264" s="17" t="s">
        <v>21</v>
      </c>
      <c r="E264" s="19">
        <f>ROUND(0.35*E262,2)</f>
        <v>0.86</v>
      </c>
    </row>
    <row r="265" spans="1:5" ht="14.25" customHeight="1">
      <c r="A265" s="16">
        <f>A262+1</f>
        <v>83</v>
      </c>
      <c r="B265" s="21"/>
      <c r="C265" s="22" t="s">
        <v>173</v>
      </c>
      <c r="D265" s="17" t="s">
        <v>9</v>
      </c>
      <c r="E265" s="19">
        <f>2.3*1.37</f>
        <v>3.15</v>
      </c>
    </row>
    <row r="266" spans="1:5" ht="14.25" customHeight="1">
      <c r="A266" s="17"/>
      <c r="B266" s="21"/>
      <c r="C266" s="15" t="s">
        <v>57</v>
      </c>
      <c r="D266" s="17"/>
      <c r="E266" s="19"/>
    </row>
    <row r="267" spans="1:5" ht="14.25" customHeight="1">
      <c r="A267" s="16">
        <f>A265+1</f>
        <v>84</v>
      </c>
      <c r="B267" s="21"/>
      <c r="C267" s="22" t="s">
        <v>58</v>
      </c>
      <c r="D267" s="17" t="s">
        <v>5</v>
      </c>
      <c r="E267" s="19">
        <f>2.6*2+6*2-0.9</f>
        <v>16.3</v>
      </c>
    </row>
    <row r="268" spans="1:5" ht="14.25" customHeight="1">
      <c r="A268" s="16">
        <f>A267+1</f>
        <v>85</v>
      </c>
      <c r="B268" s="21"/>
      <c r="C268" s="22" t="s">
        <v>176</v>
      </c>
      <c r="D268" s="17" t="s">
        <v>9</v>
      </c>
      <c r="E268" s="19">
        <v>16.100000000000001</v>
      </c>
    </row>
    <row r="269" spans="1:5" ht="14.25" customHeight="1">
      <c r="A269" s="17"/>
      <c r="B269" s="21"/>
      <c r="C269" s="20" t="s">
        <v>19</v>
      </c>
      <c r="D269" s="17" t="s">
        <v>7</v>
      </c>
      <c r="E269" s="19">
        <f>ROUND(15*E268,2)</f>
        <v>241.5</v>
      </c>
    </row>
    <row r="270" spans="1:5" ht="14.25" customHeight="1">
      <c r="A270" s="16">
        <f>A268+1</f>
        <v>86</v>
      </c>
      <c r="B270" s="21"/>
      <c r="C270" s="22" t="s">
        <v>66</v>
      </c>
      <c r="D270" s="17" t="s">
        <v>9</v>
      </c>
      <c r="E270" s="19">
        <f>ROUND(0.05*E268,2)</f>
        <v>0.81</v>
      </c>
    </row>
    <row r="271" spans="1:5">
      <c r="A271" s="28"/>
      <c r="B271" s="24"/>
      <c r="C271" s="25" t="s">
        <v>23</v>
      </c>
      <c r="D271" s="26" t="s">
        <v>6</v>
      </c>
      <c r="E271" s="27">
        <f>ROUND(0.8*E270,2)</f>
        <v>0.65</v>
      </c>
    </row>
    <row r="272" spans="1:5" ht="14.25" customHeight="1">
      <c r="A272" s="17"/>
      <c r="B272" s="21"/>
      <c r="C272" s="20" t="s">
        <v>60</v>
      </c>
      <c r="D272" s="17" t="s">
        <v>21</v>
      </c>
      <c r="E272" s="19">
        <f>ROUND(0.6*E270,2)</f>
        <v>0.49</v>
      </c>
    </row>
    <row r="273" spans="1:5" ht="14.25" customHeight="1">
      <c r="A273" s="17"/>
      <c r="B273" s="21"/>
      <c r="C273" s="20" t="s">
        <v>42</v>
      </c>
      <c r="D273" s="17" t="s">
        <v>9</v>
      </c>
      <c r="E273" s="19">
        <f>ROUND(0.05*E270,2)</f>
        <v>0.04</v>
      </c>
    </row>
    <row r="274" spans="1:5" ht="14.25" customHeight="1">
      <c r="A274" s="16">
        <f>A270+1</f>
        <v>87</v>
      </c>
      <c r="B274" s="21"/>
      <c r="C274" s="22" t="s">
        <v>62</v>
      </c>
      <c r="D274" s="17" t="s">
        <v>9</v>
      </c>
      <c r="E274" s="19">
        <f>E268</f>
        <v>16.100000000000001</v>
      </c>
    </row>
    <row r="275" spans="1:5" ht="14.25" customHeight="1">
      <c r="A275" s="17"/>
      <c r="B275" s="21"/>
      <c r="C275" s="20" t="s">
        <v>50</v>
      </c>
      <c r="D275" s="17" t="s">
        <v>21</v>
      </c>
      <c r="E275" s="19">
        <f>ROUND(0.15*E274,2)</f>
        <v>2.42</v>
      </c>
    </row>
    <row r="276" spans="1:5" ht="14.25" customHeight="1">
      <c r="A276" s="32">
        <f>A274+1</f>
        <v>88</v>
      </c>
      <c r="B276" s="29"/>
      <c r="C276" s="30" t="s">
        <v>36</v>
      </c>
      <c r="D276" s="29" t="s">
        <v>9</v>
      </c>
      <c r="E276" s="31">
        <f>E274</f>
        <v>16.100000000000001</v>
      </c>
    </row>
    <row r="277" spans="1:5" ht="14.25" customHeight="1">
      <c r="A277" s="29"/>
      <c r="B277" s="29"/>
      <c r="C277" s="33" t="s">
        <v>63</v>
      </c>
      <c r="D277" s="29" t="s">
        <v>9</v>
      </c>
      <c r="E277" s="31">
        <f>ROUND((1.08*E276),2)</f>
        <v>17.39</v>
      </c>
    </row>
    <row r="278" spans="1:5">
      <c r="A278" s="29"/>
      <c r="B278" s="29"/>
      <c r="C278" s="33" t="s">
        <v>37</v>
      </c>
      <c r="D278" s="29" t="s">
        <v>6</v>
      </c>
      <c r="E278" s="31">
        <f>ROUND(0.4*E276,2)</f>
        <v>6.44</v>
      </c>
    </row>
    <row r="279" spans="1:5" ht="14.25" customHeight="1">
      <c r="A279" s="29"/>
      <c r="B279" s="29"/>
      <c r="C279" s="33" t="s">
        <v>38</v>
      </c>
      <c r="D279" s="29" t="s">
        <v>5</v>
      </c>
      <c r="E279" s="31">
        <f>ROUND(0.5*E276,2)</f>
        <v>8.0500000000000007</v>
      </c>
    </row>
    <row r="280" spans="1:5" ht="14.25" customHeight="1">
      <c r="A280" s="32">
        <f>A276+1</f>
        <v>89</v>
      </c>
      <c r="B280" s="29"/>
      <c r="C280" s="30" t="s">
        <v>64</v>
      </c>
      <c r="D280" s="29" t="s">
        <v>5</v>
      </c>
      <c r="E280" s="31">
        <f>E267</f>
        <v>16.3</v>
      </c>
    </row>
    <row r="281" spans="1:5">
      <c r="A281" s="32">
        <f>A280+1</f>
        <v>90</v>
      </c>
      <c r="B281" s="29"/>
      <c r="C281" s="30" t="s">
        <v>65</v>
      </c>
      <c r="D281" s="29" t="s">
        <v>5</v>
      </c>
      <c r="E281" s="31">
        <v>0.9</v>
      </c>
    </row>
    <row r="282" spans="1:5" ht="14.25" customHeight="1">
      <c r="A282" s="13"/>
      <c r="B282" s="13"/>
      <c r="C282" s="15" t="s">
        <v>127</v>
      </c>
      <c r="D282" s="13"/>
      <c r="E282" s="14"/>
    </row>
    <row r="283" spans="1:5" ht="14.25" customHeight="1">
      <c r="A283" s="13"/>
      <c r="B283" s="13"/>
      <c r="C283" s="15" t="s">
        <v>56</v>
      </c>
      <c r="D283" s="13"/>
      <c r="E283" s="14"/>
    </row>
    <row r="284" spans="1:5" ht="14.25" customHeight="1">
      <c r="A284" s="16">
        <f>A281+1</f>
        <v>91</v>
      </c>
      <c r="B284" s="17"/>
      <c r="C284" s="18" t="s">
        <v>47</v>
      </c>
      <c r="D284" s="17" t="s">
        <v>9</v>
      </c>
      <c r="E284" s="19">
        <v>108.89</v>
      </c>
    </row>
    <row r="285" spans="1:5" ht="14.25" customHeight="1">
      <c r="A285" s="16">
        <f>A284+1</f>
        <v>92</v>
      </c>
      <c r="B285" s="17"/>
      <c r="C285" s="18" t="s">
        <v>70</v>
      </c>
      <c r="D285" s="17" t="s">
        <v>9</v>
      </c>
      <c r="E285" s="19">
        <f>ROUND(0.05*E284,2)</f>
        <v>5.44</v>
      </c>
    </row>
    <row r="286" spans="1:5" ht="14.25" customHeight="1">
      <c r="A286" s="16"/>
      <c r="B286" s="20"/>
      <c r="C286" s="20" t="s">
        <v>49</v>
      </c>
      <c r="D286" s="17" t="s">
        <v>6</v>
      </c>
      <c r="E286" s="19">
        <f>ROUND(15*E285,2)</f>
        <v>81.599999999999994</v>
      </c>
    </row>
    <row r="287" spans="1:5">
      <c r="A287" s="16">
        <f>A285+1</f>
        <v>93</v>
      </c>
      <c r="B287" s="21"/>
      <c r="C287" s="22" t="s">
        <v>61</v>
      </c>
      <c r="D287" s="17" t="s">
        <v>9</v>
      </c>
      <c r="E287" s="19">
        <f>E284</f>
        <v>108.89</v>
      </c>
    </row>
    <row r="288" spans="1:5" ht="14.25" customHeight="1">
      <c r="A288" s="17"/>
      <c r="B288" s="21"/>
      <c r="C288" s="20" t="s">
        <v>50</v>
      </c>
      <c r="D288" s="17" t="s">
        <v>21</v>
      </c>
      <c r="E288" s="19">
        <f>ROUND(0.15*E287,2)</f>
        <v>16.329999999999998</v>
      </c>
    </row>
    <row r="289" spans="1:5" ht="14.25" customHeight="1">
      <c r="A289" s="17"/>
      <c r="B289" s="21"/>
      <c r="C289" s="20" t="s">
        <v>51</v>
      </c>
      <c r="D289" s="17" t="s">
        <v>6</v>
      </c>
      <c r="E289" s="19">
        <f>ROUND(8.5*E287,2)</f>
        <v>925.57</v>
      </c>
    </row>
    <row r="290" spans="1:5" ht="29.25" customHeight="1">
      <c r="A290" s="17"/>
      <c r="B290" s="21"/>
      <c r="C290" s="20" t="s">
        <v>52</v>
      </c>
      <c r="D290" s="17" t="s">
        <v>6</v>
      </c>
      <c r="E290" s="19">
        <f>ROUND(1.6*E287,2)</f>
        <v>174.22</v>
      </c>
    </row>
    <row r="291" spans="1:5">
      <c r="A291" s="17"/>
      <c r="B291" s="21"/>
      <c r="C291" s="20" t="s">
        <v>53</v>
      </c>
      <c r="D291" s="17" t="s">
        <v>6</v>
      </c>
      <c r="E291" s="19">
        <f>ROUND(1.6*E287,2)</f>
        <v>174.22</v>
      </c>
    </row>
    <row r="292" spans="1:5" ht="14.25" customHeight="1">
      <c r="A292" s="17"/>
      <c r="B292" s="21"/>
      <c r="C292" s="20" t="s">
        <v>42</v>
      </c>
      <c r="D292" s="17" t="s">
        <v>9</v>
      </c>
      <c r="E292" s="19">
        <f>ROUND(0.05*E287,2)</f>
        <v>5.44</v>
      </c>
    </row>
    <row r="293" spans="1:5" ht="14.25" customHeight="1">
      <c r="A293" s="16">
        <f>A287+1</f>
        <v>94</v>
      </c>
      <c r="B293" s="21"/>
      <c r="C293" s="22" t="s">
        <v>54</v>
      </c>
      <c r="D293" s="17" t="s">
        <v>9</v>
      </c>
      <c r="E293" s="19">
        <f>E287</f>
        <v>108.89</v>
      </c>
    </row>
    <row r="294" spans="1:5" ht="14.25" customHeight="1">
      <c r="A294" s="17"/>
      <c r="B294" s="21"/>
      <c r="C294" s="20" t="s">
        <v>55</v>
      </c>
      <c r="D294" s="17" t="s">
        <v>21</v>
      </c>
      <c r="E294" s="19">
        <f>ROUND(0.35*E293,2)</f>
        <v>38.11</v>
      </c>
    </row>
    <row r="295" spans="1:5" ht="14.25" customHeight="1">
      <c r="A295" s="16">
        <f>A293+1</f>
        <v>95</v>
      </c>
      <c r="B295" s="21"/>
      <c r="C295" s="22" t="s">
        <v>86</v>
      </c>
      <c r="D295" s="17" t="s">
        <v>9</v>
      </c>
      <c r="E295" s="19">
        <v>1.63</v>
      </c>
    </row>
    <row r="296" spans="1:5" ht="14.25" customHeight="1">
      <c r="A296" s="23"/>
      <c r="B296" s="24"/>
      <c r="C296" s="25" t="s">
        <v>22</v>
      </c>
      <c r="D296" s="26" t="s">
        <v>9</v>
      </c>
      <c r="E296" s="27">
        <f>ROUND(1.03*E295,2)</f>
        <v>1.68</v>
      </c>
    </row>
    <row r="297" spans="1:5" ht="14.25" customHeight="1">
      <c r="A297" s="23"/>
      <c r="B297" s="24"/>
      <c r="C297" s="25" t="s">
        <v>13</v>
      </c>
      <c r="D297" s="26" t="s">
        <v>7</v>
      </c>
      <c r="E297" s="27">
        <f>ROUND(2*E295,2)</f>
        <v>3.26</v>
      </c>
    </row>
    <row r="298" spans="1:5" ht="14.25" customHeight="1">
      <c r="A298" s="17"/>
      <c r="B298" s="21"/>
      <c r="C298" s="20" t="s">
        <v>87</v>
      </c>
      <c r="D298" s="17" t="s">
        <v>9</v>
      </c>
      <c r="E298" s="19">
        <f>ROUND(0.35*E295,2)</f>
        <v>0.56999999999999995</v>
      </c>
    </row>
    <row r="299" spans="1:5">
      <c r="A299" s="28"/>
      <c r="B299" s="24"/>
      <c r="C299" s="25" t="s">
        <v>19</v>
      </c>
      <c r="D299" s="26" t="s">
        <v>7</v>
      </c>
      <c r="E299" s="27">
        <f>ROUND(25*E295,)</f>
        <v>41</v>
      </c>
    </row>
    <row r="300" spans="1:5" ht="57.75" customHeight="1">
      <c r="A300" s="17"/>
      <c r="B300" s="21"/>
      <c r="C300" s="20" t="s">
        <v>52</v>
      </c>
      <c r="D300" s="17" t="s">
        <v>6</v>
      </c>
      <c r="E300" s="19">
        <f>ROUND(1.6*E295,2)</f>
        <v>2.61</v>
      </c>
    </row>
    <row r="301" spans="1:5" ht="14.25" customHeight="1">
      <c r="A301" s="17"/>
      <c r="B301" s="21"/>
      <c r="C301" s="20" t="s">
        <v>55</v>
      </c>
      <c r="D301" s="17" t="s">
        <v>21</v>
      </c>
      <c r="E301" s="19">
        <f>ROUND(0.35*E295,2)</f>
        <v>0.56999999999999995</v>
      </c>
    </row>
    <row r="302" spans="1:5">
      <c r="A302" s="16">
        <f>A295+1</f>
        <v>96</v>
      </c>
      <c r="B302" s="21"/>
      <c r="C302" s="22" t="s">
        <v>88</v>
      </c>
      <c r="D302" s="17" t="s">
        <v>9</v>
      </c>
      <c r="E302" s="19">
        <v>7.08</v>
      </c>
    </row>
    <row r="303" spans="1:5" ht="14.25" customHeight="1">
      <c r="A303" s="17"/>
      <c r="B303" s="21"/>
      <c r="C303" s="20" t="s">
        <v>52</v>
      </c>
      <c r="D303" s="17" t="s">
        <v>6</v>
      </c>
      <c r="E303" s="19">
        <f>ROUND(1.6*E302,2)</f>
        <v>11.33</v>
      </c>
    </row>
    <row r="304" spans="1:5">
      <c r="A304" s="17"/>
      <c r="B304" s="21"/>
      <c r="C304" s="20" t="s">
        <v>55</v>
      </c>
      <c r="D304" s="17" t="s">
        <v>21</v>
      </c>
      <c r="E304" s="19">
        <f>ROUND(0.35*E302,2)</f>
        <v>2.48</v>
      </c>
    </row>
    <row r="305" spans="1:5" ht="14.25" customHeight="1">
      <c r="A305" s="16">
        <f>A302+1</f>
        <v>97</v>
      </c>
      <c r="B305" s="21"/>
      <c r="C305" s="22" t="s">
        <v>173</v>
      </c>
      <c r="D305" s="17" t="s">
        <v>9</v>
      </c>
      <c r="E305" s="19">
        <f>2.3*1.37</f>
        <v>3.15</v>
      </c>
    </row>
    <row r="306" spans="1:5" ht="14.25" customHeight="1">
      <c r="A306" s="13"/>
      <c r="B306" s="13"/>
      <c r="C306" s="15" t="s">
        <v>48</v>
      </c>
      <c r="D306" s="13"/>
      <c r="E306" s="14"/>
    </row>
    <row r="307" spans="1:5" ht="14.25" customHeight="1">
      <c r="A307" s="13"/>
      <c r="B307" s="13"/>
      <c r="C307" s="15" t="s">
        <v>71</v>
      </c>
      <c r="D307" s="13"/>
      <c r="E307" s="14"/>
    </row>
    <row r="308" spans="1:5" ht="14.25" customHeight="1">
      <c r="A308" s="13"/>
      <c r="B308" s="13"/>
      <c r="C308" s="15" t="s">
        <v>56</v>
      </c>
      <c r="D308" s="13"/>
      <c r="E308" s="14"/>
    </row>
    <row r="309" spans="1:5" ht="14.25" customHeight="1">
      <c r="A309" s="16">
        <v>104</v>
      </c>
      <c r="B309" s="17"/>
      <c r="C309" s="18" t="s">
        <v>47</v>
      </c>
      <c r="D309" s="17" t="s">
        <v>9</v>
      </c>
      <c r="E309" s="19">
        <v>99.86</v>
      </c>
    </row>
    <row r="310" spans="1:5" ht="14.25" customHeight="1">
      <c r="A310" s="16">
        <f>A309+1</f>
        <v>105</v>
      </c>
      <c r="B310" s="17"/>
      <c r="C310" s="18" t="s">
        <v>70</v>
      </c>
      <c r="D310" s="17" t="s">
        <v>9</v>
      </c>
      <c r="E310" s="19">
        <f>ROUND(0.05*E309,2)</f>
        <v>4.99</v>
      </c>
    </row>
    <row r="311" spans="1:5" ht="14.25" customHeight="1">
      <c r="A311" s="16"/>
      <c r="B311" s="20"/>
      <c r="C311" s="20" t="s">
        <v>49</v>
      </c>
      <c r="D311" s="17" t="s">
        <v>6</v>
      </c>
      <c r="E311" s="19">
        <f>ROUND(15*E310,2)</f>
        <v>74.849999999999994</v>
      </c>
    </row>
    <row r="312" spans="1:5">
      <c r="A312" s="16">
        <f>A310+1</f>
        <v>106</v>
      </c>
      <c r="B312" s="21"/>
      <c r="C312" s="22" t="s">
        <v>61</v>
      </c>
      <c r="D312" s="17" t="s">
        <v>9</v>
      </c>
      <c r="E312" s="19">
        <f>E309</f>
        <v>99.86</v>
      </c>
    </row>
    <row r="313" spans="1:5" ht="14.25" customHeight="1">
      <c r="A313" s="17"/>
      <c r="B313" s="21"/>
      <c r="C313" s="20" t="s">
        <v>50</v>
      </c>
      <c r="D313" s="17" t="s">
        <v>21</v>
      </c>
      <c r="E313" s="19">
        <f>ROUND(0.15*E312,2)</f>
        <v>14.98</v>
      </c>
    </row>
    <row r="314" spans="1:5" ht="14.25" customHeight="1">
      <c r="A314" s="17"/>
      <c r="B314" s="21"/>
      <c r="C314" s="20" t="s">
        <v>51</v>
      </c>
      <c r="D314" s="17" t="s">
        <v>6</v>
      </c>
      <c r="E314" s="19">
        <f>ROUND(8.5*E312,2)</f>
        <v>848.81</v>
      </c>
    </row>
    <row r="315" spans="1:5" ht="34.5" customHeight="1">
      <c r="A315" s="17"/>
      <c r="B315" s="21"/>
      <c r="C315" s="20" t="s">
        <v>52</v>
      </c>
      <c r="D315" s="17" t="s">
        <v>6</v>
      </c>
      <c r="E315" s="19">
        <f>ROUND(1.6*E312,2)</f>
        <v>159.78</v>
      </c>
    </row>
    <row r="316" spans="1:5" ht="14.25" customHeight="1">
      <c r="A316" s="17"/>
      <c r="B316" s="21"/>
      <c r="C316" s="20" t="s">
        <v>53</v>
      </c>
      <c r="D316" s="17" t="s">
        <v>6</v>
      </c>
      <c r="E316" s="19">
        <f>ROUND(1.6*E312,2)</f>
        <v>159.78</v>
      </c>
    </row>
    <row r="317" spans="1:5" ht="14.25" customHeight="1">
      <c r="A317" s="17"/>
      <c r="B317" s="21"/>
      <c r="C317" s="20" t="s">
        <v>42</v>
      </c>
      <c r="D317" s="17" t="s">
        <v>9</v>
      </c>
      <c r="E317" s="19">
        <f>ROUND(0.05*E312,2)</f>
        <v>4.99</v>
      </c>
    </row>
    <row r="318" spans="1:5" ht="14.25" customHeight="1">
      <c r="A318" s="16">
        <f>A312+1</f>
        <v>107</v>
      </c>
      <c r="B318" s="21"/>
      <c r="C318" s="22" t="s">
        <v>54</v>
      </c>
      <c r="D318" s="17" t="s">
        <v>9</v>
      </c>
      <c r="E318" s="19">
        <f>E312</f>
        <v>99.86</v>
      </c>
    </row>
    <row r="319" spans="1:5">
      <c r="A319" s="17"/>
      <c r="B319" s="21"/>
      <c r="C319" s="20" t="s">
        <v>55</v>
      </c>
      <c r="D319" s="17" t="s">
        <v>21</v>
      </c>
      <c r="E319" s="19">
        <f>ROUND(0.35*E318,2)</f>
        <v>34.950000000000003</v>
      </c>
    </row>
    <row r="320" spans="1:5" ht="14.25" customHeight="1">
      <c r="A320" s="16">
        <f>A318+1</f>
        <v>108</v>
      </c>
      <c r="B320" s="21"/>
      <c r="C320" s="22" t="s">
        <v>86</v>
      </c>
      <c r="D320" s="17" t="s">
        <v>9</v>
      </c>
      <c r="E320" s="19">
        <v>2.4</v>
      </c>
    </row>
    <row r="321" spans="1:5" ht="14.25" customHeight="1">
      <c r="A321" s="23"/>
      <c r="B321" s="24"/>
      <c r="C321" s="25" t="s">
        <v>22</v>
      </c>
      <c r="D321" s="26" t="s">
        <v>9</v>
      </c>
      <c r="E321" s="27">
        <f>ROUND(1.03*E320,2)</f>
        <v>2.4700000000000002</v>
      </c>
    </row>
    <row r="322" spans="1:5">
      <c r="A322" s="23"/>
      <c r="B322" s="24"/>
      <c r="C322" s="25" t="s">
        <v>13</v>
      </c>
      <c r="D322" s="26" t="s">
        <v>7</v>
      </c>
      <c r="E322" s="27">
        <f>ROUND(2*E320,2)</f>
        <v>4.8</v>
      </c>
    </row>
    <row r="323" spans="1:5">
      <c r="A323" s="17"/>
      <c r="B323" s="21"/>
      <c r="C323" s="20" t="s">
        <v>87</v>
      </c>
      <c r="D323" s="17" t="s">
        <v>9</v>
      </c>
      <c r="E323" s="19">
        <f>ROUND(0.35*E320,2)</f>
        <v>0.84</v>
      </c>
    </row>
    <row r="324" spans="1:5">
      <c r="A324" s="28"/>
      <c r="B324" s="24"/>
      <c r="C324" s="25" t="s">
        <v>19</v>
      </c>
      <c r="D324" s="26" t="s">
        <v>7</v>
      </c>
      <c r="E324" s="27">
        <f>ROUND(25*E320,)</f>
        <v>60</v>
      </c>
    </row>
    <row r="325" spans="1:5" ht="66.75" customHeight="1">
      <c r="A325" s="17"/>
      <c r="B325" s="21"/>
      <c r="C325" s="20" t="s">
        <v>52</v>
      </c>
      <c r="D325" s="17" t="s">
        <v>6</v>
      </c>
      <c r="E325" s="19">
        <f>ROUND(1.6*E320,2)</f>
        <v>3.84</v>
      </c>
    </row>
    <row r="326" spans="1:5" ht="14.25" customHeight="1">
      <c r="A326" s="17"/>
      <c r="B326" s="21"/>
      <c r="C326" s="20" t="s">
        <v>55</v>
      </c>
      <c r="D326" s="17" t="s">
        <v>21</v>
      </c>
      <c r="E326" s="19">
        <f>ROUND(0.35*E320,2)</f>
        <v>0.84</v>
      </c>
    </row>
    <row r="327" spans="1:5">
      <c r="A327" s="16">
        <f>A320+1</f>
        <v>109</v>
      </c>
      <c r="B327" s="21"/>
      <c r="C327" s="22" t="s">
        <v>88</v>
      </c>
      <c r="D327" s="17" t="s">
        <v>9</v>
      </c>
      <c r="E327" s="19">
        <v>6.6</v>
      </c>
    </row>
    <row r="328" spans="1:5" ht="14.25" customHeight="1">
      <c r="A328" s="17"/>
      <c r="B328" s="21"/>
      <c r="C328" s="20" t="s">
        <v>52</v>
      </c>
      <c r="D328" s="17" t="s">
        <v>6</v>
      </c>
      <c r="E328" s="19">
        <f>ROUND(1.6*E327,2)</f>
        <v>10.56</v>
      </c>
    </row>
    <row r="329" spans="1:5" ht="14.25" customHeight="1">
      <c r="A329" s="17"/>
      <c r="B329" s="21"/>
      <c r="C329" s="20" t="s">
        <v>55</v>
      </c>
      <c r="D329" s="17" t="s">
        <v>21</v>
      </c>
      <c r="E329" s="19">
        <f>ROUND(0.35*E327,2)</f>
        <v>2.31</v>
      </c>
    </row>
    <row r="330" spans="1:5" ht="14.25" customHeight="1">
      <c r="A330" s="16">
        <f>A327+1</f>
        <v>110</v>
      </c>
      <c r="B330" s="21"/>
      <c r="C330" s="22" t="s">
        <v>173</v>
      </c>
      <c r="D330" s="17" t="s">
        <v>9</v>
      </c>
      <c r="E330" s="19">
        <f>2.3*1.37</f>
        <v>3.15</v>
      </c>
    </row>
    <row r="331" spans="1:5" ht="14.25" customHeight="1">
      <c r="A331" s="17"/>
      <c r="B331" s="21"/>
      <c r="C331" s="15" t="s">
        <v>57</v>
      </c>
      <c r="D331" s="17"/>
      <c r="E331" s="19"/>
    </row>
    <row r="332" spans="1:5" ht="14.25" customHeight="1">
      <c r="A332" s="16">
        <f>A330+1</f>
        <v>111</v>
      </c>
      <c r="B332" s="21"/>
      <c r="C332" s="22" t="s">
        <v>58</v>
      </c>
      <c r="D332" s="17" t="s">
        <v>5</v>
      </c>
      <c r="E332" s="19">
        <f>6*2+8.5*2-1</f>
        <v>28</v>
      </c>
    </row>
    <row r="333" spans="1:5" ht="14.25" customHeight="1">
      <c r="A333" s="16">
        <f>A332+1</f>
        <v>112</v>
      </c>
      <c r="B333" s="21"/>
      <c r="C333" s="22" t="s">
        <v>176</v>
      </c>
      <c r="D333" s="17" t="s">
        <v>9</v>
      </c>
      <c r="E333" s="19">
        <v>50.5</v>
      </c>
    </row>
    <row r="334" spans="1:5" ht="14.25" customHeight="1">
      <c r="A334" s="17"/>
      <c r="B334" s="21"/>
      <c r="C334" s="20" t="s">
        <v>19</v>
      </c>
      <c r="D334" s="17" t="s">
        <v>7</v>
      </c>
      <c r="E334" s="19">
        <f>ROUND(15*E333,2)</f>
        <v>757.5</v>
      </c>
    </row>
    <row r="335" spans="1:5" ht="14.25" customHeight="1">
      <c r="A335" s="16">
        <f>A333+1</f>
        <v>113</v>
      </c>
      <c r="B335" s="21"/>
      <c r="C335" s="22" t="s">
        <v>66</v>
      </c>
      <c r="D335" s="17" t="s">
        <v>9</v>
      </c>
      <c r="E335" s="19">
        <f>ROUND(0.05*E333,2)</f>
        <v>2.5299999999999998</v>
      </c>
    </row>
    <row r="336" spans="1:5">
      <c r="A336" s="28"/>
      <c r="B336" s="24"/>
      <c r="C336" s="25" t="s">
        <v>23</v>
      </c>
      <c r="D336" s="26" t="s">
        <v>6</v>
      </c>
      <c r="E336" s="27">
        <f>ROUND(0.8*E335,2)</f>
        <v>2.02</v>
      </c>
    </row>
    <row r="337" spans="1:5" ht="14.25" customHeight="1">
      <c r="A337" s="17"/>
      <c r="B337" s="21"/>
      <c r="C337" s="20" t="s">
        <v>60</v>
      </c>
      <c r="D337" s="17" t="s">
        <v>21</v>
      </c>
      <c r="E337" s="19">
        <f>ROUND(0.6*E335,2)</f>
        <v>1.52</v>
      </c>
    </row>
    <row r="338" spans="1:5" ht="14.25" customHeight="1">
      <c r="A338" s="17"/>
      <c r="B338" s="21"/>
      <c r="C338" s="20" t="s">
        <v>42</v>
      </c>
      <c r="D338" s="17" t="s">
        <v>9</v>
      </c>
      <c r="E338" s="19">
        <f>ROUND(0.05*E335,2)</f>
        <v>0.13</v>
      </c>
    </row>
    <row r="339" spans="1:5" ht="14.25" customHeight="1">
      <c r="A339" s="16">
        <f>A335+1</f>
        <v>114</v>
      </c>
      <c r="B339" s="21"/>
      <c r="C339" s="22" t="s">
        <v>62</v>
      </c>
      <c r="D339" s="17" t="s">
        <v>9</v>
      </c>
      <c r="E339" s="19">
        <f>E333</f>
        <v>50.5</v>
      </c>
    </row>
    <row r="340" spans="1:5" ht="14.25" customHeight="1">
      <c r="A340" s="17"/>
      <c r="B340" s="21"/>
      <c r="C340" s="20" t="s">
        <v>50</v>
      </c>
      <c r="D340" s="17" t="s">
        <v>21</v>
      </c>
      <c r="E340" s="19">
        <f>ROUND(0.15*E339,2)</f>
        <v>7.58</v>
      </c>
    </row>
    <row r="341" spans="1:5" ht="14.25" customHeight="1">
      <c r="A341" s="32">
        <f>A339+1</f>
        <v>115</v>
      </c>
      <c r="B341" s="29"/>
      <c r="C341" s="30" t="s">
        <v>36</v>
      </c>
      <c r="D341" s="29" t="s">
        <v>9</v>
      </c>
      <c r="E341" s="31">
        <f>E339</f>
        <v>50.5</v>
      </c>
    </row>
    <row r="342" spans="1:5" ht="14.25" customHeight="1">
      <c r="A342" s="29"/>
      <c r="B342" s="29"/>
      <c r="C342" s="33" t="s">
        <v>63</v>
      </c>
      <c r="D342" s="29" t="s">
        <v>9</v>
      </c>
      <c r="E342" s="31">
        <f>ROUND((1.08*E341),2)</f>
        <v>54.54</v>
      </c>
    </row>
    <row r="343" spans="1:5">
      <c r="A343" s="29"/>
      <c r="B343" s="29"/>
      <c r="C343" s="33" t="s">
        <v>37</v>
      </c>
      <c r="D343" s="29" t="s">
        <v>6</v>
      </c>
      <c r="E343" s="31">
        <f>ROUND(0.4*E341,2)</f>
        <v>20.2</v>
      </c>
    </row>
    <row r="344" spans="1:5" ht="14.25" customHeight="1">
      <c r="A344" s="29"/>
      <c r="B344" s="29"/>
      <c r="C344" s="33" t="s">
        <v>38</v>
      </c>
      <c r="D344" s="29" t="s">
        <v>5</v>
      </c>
      <c r="E344" s="31">
        <f>ROUND(0.5*E341,2)</f>
        <v>25.25</v>
      </c>
    </row>
    <row r="345" spans="1:5" ht="14.25" customHeight="1">
      <c r="A345" s="32">
        <f>A341+1</f>
        <v>116</v>
      </c>
      <c r="B345" s="29"/>
      <c r="C345" s="30" t="s">
        <v>64</v>
      </c>
      <c r="D345" s="29" t="s">
        <v>5</v>
      </c>
      <c r="E345" s="31">
        <f>E332</f>
        <v>28</v>
      </c>
    </row>
    <row r="346" spans="1:5">
      <c r="A346" s="32">
        <f>A345+1</f>
        <v>117</v>
      </c>
      <c r="B346" s="29"/>
      <c r="C346" s="30" t="s">
        <v>65</v>
      </c>
      <c r="D346" s="29" t="s">
        <v>5</v>
      </c>
      <c r="E346" s="31">
        <v>1.37</v>
      </c>
    </row>
    <row r="347" spans="1:5" ht="14.25" customHeight="1">
      <c r="A347" s="13"/>
      <c r="B347" s="13"/>
      <c r="C347" s="15" t="s">
        <v>72</v>
      </c>
      <c r="D347" s="13"/>
      <c r="E347" s="14"/>
    </row>
    <row r="348" spans="1:5" ht="14.25" customHeight="1">
      <c r="A348" s="13"/>
      <c r="B348" s="13"/>
      <c r="C348" s="15" t="s">
        <v>56</v>
      </c>
      <c r="D348" s="13"/>
      <c r="E348" s="14"/>
    </row>
    <row r="349" spans="1:5" ht="14.25" customHeight="1">
      <c r="A349" s="16">
        <v>118</v>
      </c>
      <c r="B349" s="17"/>
      <c r="C349" s="18" t="s">
        <v>47</v>
      </c>
      <c r="D349" s="17" t="s">
        <v>9</v>
      </c>
      <c r="E349" s="19">
        <v>69.319999999999993</v>
      </c>
    </row>
    <row r="350" spans="1:5" ht="14.25" customHeight="1">
      <c r="A350" s="16">
        <v>119</v>
      </c>
      <c r="B350" s="17"/>
      <c r="C350" s="18" t="s">
        <v>70</v>
      </c>
      <c r="D350" s="17" t="s">
        <v>9</v>
      </c>
      <c r="E350" s="19">
        <f>ROUND(0.05*E349,2)</f>
        <v>3.47</v>
      </c>
    </row>
    <row r="351" spans="1:5" ht="14.25" customHeight="1">
      <c r="A351" s="16"/>
      <c r="B351" s="20"/>
      <c r="C351" s="20" t="s">
        <v>49</v>
      </c>
      <c r="D351" s="17" t="s">
        <v>6</v>
      </c>
      <c r="E351" s="19">
        <f>ROUND(15*E350,2)</f>
        <v>52.05</v>
      </c>
    </row>
    <row r="352" spans="1:5">
      <c r="A352" s="17">
        <v>120</v>
      </c>
      <c r="B352" s="21"/>
      <c r="C352" s="22" t="s">
        <v>61</v>
      </c>
      <c r="D352" s="17" t="s">
        <v>9</v>
      </c>
      <c r="E352" s="19">
        <f>E349</f>
        <v>69.319999999999993</v>
      </c>
    </row>
    <row r="353" spans="1:5" ht="14.25" customHeight="1">
      <c r="A353" s="17"/>
      <c r="B353" s="21"/>
      <c r="C353" s="20" t="s">
        <v>50</v>
      </c>
      <c r="D353" s="17" t="s">
        <v>21</v>
      </c>
      <c r="E353" s="19">
        <f>ROUND(0.15*E352,2)</f>
        <v>10.4</v>
      </c>
    </row>
    <row r="354" spans="1:5" ht="14.25" customHeight="1">
      <c r="A354" s="17"/>
      <c r="B354" s="21"/>
      <c r="C354" s="20" t="s">
        <v>51</v>
      </c>
      <c r="D354" s="17" t="s">
        <v>6</v>
      </c>
      <c r="E354" s="19">
        <f>ROUND(8.5*E352,2)</f>
        <v>589.22</v>
      </c>
    </row>
    <row r="355" spans="1:5" ht="14.25" customHeight="1">
      <c r="A355" s="17"/>
      <c r="B355" s="21"/>
      <c r="C355" s="20" t="s">
        <v>52</v>
      </c>
      <c r="D355" s="17" t="s">
        <v>6</v>
      </c>
      <c r="E355" s="19">
        <f>ROUND(1.6*E352,2)</f>
        <v>110.91</v>
      </c>
    </row>
    <row r="356" spans="1:5">
      <c r="A356" s="17"/>
      <c r="B356" s="21"/>
      <c r="C356" s="20" t="s">
        <v>53</v>
      </c>
      <c r="D356" s="17" t="s">
        <v>6</v>
      </c>
      <c r="E356" s="19">
        <f>ROUND(1.6*E352,2)</f>
        <v>110.91</v>
      </c>
    </row>
    <row r="357" spans="1:5" ht="14.25" customHeight="1">
      <c r="A357" s="17"/>
      <c r="B357" s="21"/>
      <c r="C357" s="20" t="s">
        <v>42</v>
      </c>
      <c r="D357" s="17" t="s">
        <v>9</v>
      </c>
      <c r="E357" s="19">
        <f>ROUND(0.05*E352,2)</f>
        <v>3.47</v>
      </c>
    </row>
    <row r="358" spans="1:5" ht="57" customHeight="1">
      <c r="A358" s="17">
        <v>121</v>
      </c>
      <c r="B358" s="21"/>
      <c r="C358" s="22" t="s">
        <v>54</v>
      </c>
      <c r="D358" s="17" t="s">
        <v>9</v>
      </c>
      <c r="E358" s="19">
        <f>E352</f>
        <v>69.319999999999993</v>
      </c>
    </row>
    <row r="359" spans="1:5" ht="14.25" customHeight="1">
      <c r="A359" s="17"/>
      <c r="B359" s="21"/>
      <c r="C359" s="20" t="s">
        <v>55</v>
      </c>
      <c r="D359" s="17" t="s">
        <v>21</v>
      </c>
      <c r="E359" s="19">
        <f>ROUND(0.35*E358,2)</f>
        <v>24.26</v>
      </c>
    </row>
    <row r="360" spans="1:5" ht="14.25" customHeight="1">
      <c r="A360" s="17">
        <v>122</v>
      </c>
      <c r="B360" s="21"/>
      <c r="C360" s="22" t="s">
        <v>88</v>
      </c>
      <c r="D360" s="17" t="s">
        <v>9</v>
      </c>
      <c r="E360" s="19">
        <v>4.4000000000000004</v>
      </c>
    </row>
    <row r="361" spans="1:5" ht="14.25" customHeight="1">
      <c r="A361" s="17"/>
      <c r="B361" s="21"/>
      <c r="C361" s="20" t="s">
        <v>52</v>
      </c>
      <c r="D361" s="17" t="s">
        <v>6</v>
      </c>
      <c r="E361" s="19">
        <f>ROUND(1.6*E360,2)</f>
        <v>7.04</v>
      </c>
    </row>
    <row r="362" spans="1:5" ht="14.25" customHeight="1">
      <c r="A362" s="17"/>
      <c r="B362" s="21"/>
      <c r="C362" s="20" t="s">
        <v>55</v>
      </c>
      <c r="D362" s="17" t="s">
        <v>21</v>
      </c>
      <c r="E362" s="19">
        <f>ROUND(0.35*E360,2)</f>
        <v>1.54</v>
      </c>
    </row>
    <row r="363" spans="1:5" ht="60">
      <c r="A363" s="17">
        <v>123</v>
      </c>
      <c r="B363" s="21"/>
      <c r="C363" s="22" t="s">
        <v>173</v>
      </c>
      <c r="D363" s="17" t="s">
        <v>9</v>
      </c>
      <c r="E363" s="19">
        <f>2.4*1.49</f>
        <v>3.58</v>
      </c>
    </row>
    <row r="364" spans="1:5">
      <c r="A364" s="17"/>
      <c r="B364" s="21"/>
      <c r="C364" s="15" t="s">
        <v>57</v>
      </c>
      <c r="D364" s="17"/>
      <c r="E364" s="19"/>
    </row>
    <row r="365" spans="1:5" ht="14.25" customHeight="1">
      <c r="A365" s="17">
        <v>124</v>
      </c>
      <c r="B365" s="21"/>
      <c r="C365" s="22" t="s">
        <v>58</v>
      </c>
      <c r="D365" s="17" t="s">
        <v>5</v>
      </c>
      <c r="E365" s="19">
        <f>4.5*2+5.7*2-1.5</f>
        <v>18.899999999999999</v>
      </c>
    </row>
    <row r="366" spans="1:5">
      <c r="A366" s="17">
        <v>125</v>
      </c>
      <c r="B366" s="21"/>
      <c r="C366" s="22" t="s">
        <v>176</v>
      </c>
      <c r="D366" s="17" t="s">
        <v>9</v>
      </c>
      <c r="E366" s="19">
        <v>25.65</v>
      </c>
    </row>
    <row r="367" spans="1:5" ht="14.25" customHeight="1">
      <c r="A367" s="17"/>
      <c r="B367" s="21"/>
      <c r="C367" s="20" t="s">
        <v>19</v>
      </c>
      <c r="D367" s="17" t="s">
        <v>7</v>
      </c>
      <c r="E367" s="19">
        <f>ROUND(15*E366,2)</f>
        <v>384.75</v>
      </c>
    </row>
    <row r="368" spans="1:5">
      <c r="A368" s="17">
        <v>126</v>
      </c>
      <c r="B368" s="21"/>
      <c r="C368" s="22" t="s">
        <v>66</v>
      </c>
      <c r="D368" s="17" t="s">
        <v>9</v>
      </c>
      <c r="E368" s="19">
        <f>ROUND(0.05*E366,2)</f>
        <v>1.28</v>
      </c>
    </row>
    <row r="369" spans="1:5" ht="14.25" customHeight="1">
      <c r="A369" s="28"/>
      <c r="B369" s="24"/>
      <c r="C369" s="25" t="s">
        <v>23</v>
      </c>
      <c r="D369" s="26" t="s">
        <v>6</v>
      </c>
      <c r="E369" s="27">
        <f>ROUND(0.8*E368,2)</f>
        <v>1.02</v>
      </c>
    </row>
    <row r="370" spans="1:5" ht="14.25" customHeight="1">
      <c r="A370" s="17"/>
      <c r="B370" s="21"/>
      <c r="C370" s="20" t="s">
        <v>60</v>
      </c>
      <c r="D370" s="17" t="s">
        <v>21</v>
      </c>
      <c r="E370" s="19">
        <f>ROUND(0.6*E368,2)</f>
        <v>0.77</v>
      </c>
    </row>
    <row r="371" spans="1:5" ht="14.25" customHeight="1">
      <c r="A371" s="17"/>
      <c r="B371" s="21"/>
      <c r="C371" s="20" t="s">
        <v>42</v>
      </c>
      <c r="D371" s="17" t="s">
        <v>9</v>
      </c>
      <c r="E371" s="19">
        <f>ROUND(0.05*E368,2)</f>
        <v>0.06</v>
      </c>
    </row>
    <row r="372" spans="1:5" ht="14.25" customHeight="1">
      <c r="A372" s="17">
        <v>127</v>
      </c>
      <c r="B372" s="21"/>
      <c r="C372" s="22" t="s">
        <v>62</v>
      </c>
      <c r="D372" s="17" t="s">
        <v>9</v>
      </c>
      <c r="E372" s="19">
        <f>E366</f>
        <v>25.65</v>
      </c>
    </row>
    <row r="373" spans="1:5" ht="14.25" customHeight="1">
      <c r="A373" s="17"/>
      <c r="B373" s="21"/>
      <c r="C373" s="20" t="s">
        <v>50</v>
      </c>
      <c r="D373" s="17" t="s">
        <v>21</v>
      </c>
      <c r="E373" s="19">
        <f>ROUND(0.15*E372,2)</f>
        <v>3.85</v>
      </c>
    </row>
    <row r="374" spans="1:5" ht="14.25" customHeight="1">
      <c r="A374" s="29">
        <v>128</v>
      </c>
      <c r="B374" s="29"/>
      <c r="C374" s="30" t="s">
        <v>36</v>
      </c>
      <c r="D374" s="29" t="s">
        <v>9</v>
      </c>
      <c r="E374" s="31">
        <f>E372</f>
        <v>25.65</v>
      </c>
    </row>
    <row r="375" spans="1:5" ht="14.25" customHeight="1">
      <c r="A375" s="29"/>
      <c r="B375" s="29"/>
      <c r="C375" s="33" t="s">
        <v>63</v>
      </c>
      <c r="D375" s="29" t="s">
        <v>9</v>
      </c>
      <c r="E375" s="31">
        <f>ROUND((1.08*E374),2)</f>
        <v>27.7</v>
      </c>
    </row>
    <row r="376" spans="1:5">
      <c r="A376" s="29"/>
      <c r="B376" s="29"/>
      <c r="C376" s="33" t="s">
        <v>37</v>
      </c>
      <c r="D376" s="29" t="s">
        <v>6</v>
      </c>
      <c r="E376" s="31">
        <f>ROUND(0.4*E374,2)</f>
        <v>10.26</v>
      </c>
    </row>
    <row r="377" spans="1:5" ht="14.25" customHeight="1">
      <c r="A377" s="29"/>
      <c r="B377" s="29"/>
      <c r="C377" s="33" t="s">
        <v>38</v>
      </c>
      <c r="D377" s="29" t="s">
        <v>5</v>
      </c>
      <c r="E377" s="31">
        <f>ROUND(0.5*E374,2)</f>
        <v>12.83</v>
      </c>
    </row>
    <row r="378" spans="1:5" ht="14.25" customHeight="1">
      <c r="A378" s="29">
        <v>129</v>
      </c>
      <c r="B378" s="29"/>
      <c r="C378" s="30" t="s">
        <v>64</v>
      </c>
      <c r="D378" s="29" t="s">
        <v>5</v>
      </c>
      <c r="E378" s="31">
        <f>E365</f>
        <v>18.899999999999999</v>
      </c>
    </row>
    <row r="379" spans="1:5">
      <c r="A379" s="29">
        <v>130</v>
      </c>
      <c r="B379" s="29"/>
      <c r="C379" s="30" t="s">
        <v>65</v>
      </c>
      <c r="D379" s="29" t="s">
        <v>5</v>
      </c>
      <c r="E379" s="31">
        <v>1.49</v>
      </c>
    </row>
    <row r="380" spans="1:5" ht="14.25" customHeight="1">
      <c r="A380" s="13"/>
      <c r="B380" s="13"/>
      <c r="C380" s="15" t="s">
        <v>73</v>
      </c>
      <c r="D380" s="13"/>
      <c r="E380" s="14"/>
    </row>
    <row r="381" spans="1:5" ht="14.25" customHeight="1">
      <c r="A381" s="13"/>
      <c r="B381" s="13"/>
      <c r="C381" s="15" t="s">
        <v>56</v>
      </c>
      <c r="D381" s="13"/>
      <c r="E381" s="14"/>
    </row>
    <row r="382" spans="1:5" ht="14.25" customHeight="1">
      <c r="A382" s="16">
        <v>131</v>
      </c>
      <c r="B382" s="17"/>
      <c r="C382" s="18" t="s">
        <v>47</v>
      </c>
      <c r="D382" s="17" t="s">
        <v>9</v>
      </c>
      <c r="E382" s="19">
        <v>29.1</v>
      </c>
    </row>
    <row r="383" spans="1:5" ht="14.25" customHeight="1">
      <c r="A383" s="17">
        <v>132</v>
      </c>
      <c r="B383" s="21"/>
      <c r="C383" s="22" t="s">
        <v>61</v>
      </c>
      <c r="D383" s="17" t="s">
        <v>9</v>
      </c>
      <c r="E383" s="19">
        <f>E382</f>
        <v>29.1</v>
      </c>
    </row>
    <row r="384" spans="1:5" ht="14.25" customHeight="1">
      <c r="A384" s="17"/>
      <c r="B384" s="21"/>
      <c r="C384" s="20" t="s">
        <v>50</v>
      </c>
      <c r="D384" s="17" t="s">
        <v>21</v>
      </c>
      <c r="E384" s="19">
        <f>ROUND(0.15*E383,2)</f>
        <v>4.37</v>
      </c>
    </row>
    <row r="385" spans="1:5">
      <c r="A385" s="17"/>
      <c r="B385" s="21"/>
      <c r="C385" s="20" t="s">
        <v>51</v>
      </c>
      <c r="D385" s="17" t="s">
        <v>6</v>
      </c>
      <c r="E385" s="19">
        <f>ROUND(8.5*E383,2)</f>
        <v>247.35</v>
      </c>
    </row>
    <row r="386" spans="1:5" ht="14.25" customHeight="1">
      <c r="A386" s="17"/>
      <c r="B386" s="21"/>
      <c r="C386" s="20" t="s">
        <v>52</v>
      </c>
      <c r="D386" s="17" t="s">
        <v>6</v>
      </c>
      <c r="E386" s="19">
        <f>ROUND(1.6*E383,2)</f>
        <v>46.56</v>
      </c>
    </row>
    <row r="387" spans="1:5" ht="14.25" customHeight="1">
      <c r="A387" s="17"/>
      <c r="B387" s="21"/>
      <c r="C387" s="20" t="s">
        <v>53</v>
      </c>
      <c r="D387" s="17" t="s">
        <v>6</v>
      </c>
      <c r="E387" s="19">
        <f>ROUND(1.6*E383,2)</f>
        <v>46.56</v>
      </c>
    </row>
    <row r="388" spans="1:5" ht="14.25" customHeight="1">
      <c r="A388" s="17"/>
      <c r="B388" s="21"/>
      <c r="C388" s="20" t="s">
        <v>42</v>
      </c>
      <c r="D388" s="17" t="s">
        <v>9</v>
      </c>
      <c r="E388" s="19">
        <f>ROUND(0.05*E383,2)</f>
        <v>1.46</v>
      </c>
    </row>
    <row r="389" spans="1:5" ht="14.25" customHeight="1">
      <c r="A389" s="17">
        <v>133</v>
      </c>
      <c r="B389" s="21"/>
      <c r="C389" s="22" t="s">
        <v>54</v>
      </c>
      <c r="D389" s="17" t="s">
        <v>9</v>
      </c>
      <c r="E389" s="19">
        <f>E383</f>
        <v>29.1</v>
      </c>
    </row>
    <row r="390" spans="1:5" ht="14.25" customHeight="1">
      <c r="A390" s="17"/>
      <c r="B390" s="21"/>
      <c r="C390" s="20" t="s">
        <v>55</v>
      </c>
      <c r="D390" s="17" t="s">
        <v>21</v>
      </c>
      <c r="E390" s="19">
        <f>ROUND(0.35*E389,2)</f>
        <v>10.19</v>
      </c>
    </row>
    <row r="391" spans="1:5" ht="14.25" customHeight="1">
      <c r="A391" s="17"/>
      <c r="B391" s="21"/>
      <c r="C391" s="15" t="s">
        <v>57</v>
      </c>
      <c r="D391" s="17"/>
      <c r="E391" s="19"/>
    </row>
    <row r="392" spans="1:5" ht="14.25" customHeight="1">
      <c r="A392" s="17">
        <v>134</v>
      </c>
      <c r="B392" s="21"/>
      <c r="C392" s="22" t="s">
        <v>58</v>
      </c>
      <c r="D392" s="17" t="s">
        <v>5</v>
      </c>
      <c r="E392" s="19">
        <f>2.6*2+1.3*2-0.7</f>
        <v>7.1</v>
      </c>
    </row>
    <row r="393" spans="1:5" ht="14.25" customHeight="1">
      <c r="A393" s="17">
        <v>135</v>
      </c>
      <c r="B393" s="21"/>
      <c r="C393" s="22" t="s">
        <v>176</v>
      </c>
      <c r="D393" s="17" t="s">
        <v>9</v>
      </c>
      <c r="E393" s="19">
        <v>3.71</v>
      </c>
    </row>
    <row r="394" spans="1:5" ht="14.25" customHeight="1">
      <c r="A394" s="17"/>
      <c r="B394" s="21"/>
      <c r="C394" s="20" t="s">
        <v>19</v>
      </c>
      <c r="D394" s="17" t="s">
        <v>7</v>
      </c>
      <c r="E394" s="19">
        <f>ROUND(15*E393,2)</f>
        <v>55.65</v>
      </c>
    </row>
    <row r="395" spans="1:5" ht="14.25" customHeight="1">
      <c r="A395" s="17">
        <v>136</v>
      </c>
      <c r="B395" s="21"/>
      <c r="C395" s="22" t="s">
        <v>67</v>
      </c>
      <c r="D395" s="17" t="s">
        <v>9</v>
      </c>
      <c r="E395" s="19">
        <f>ROUND(0.5*E393,2)</f>
        <v>1.86</v>
      </c>
    </row>
    <row r="396" spans="1:5">
      <c r="A396" s="28"/>
      <c r="B396" s="24"/>
      <c r="C396" s="25" t="s">
        <v>23</v>
      </c>
      <c r="D396" s="26" t="s">
        <v>6</v>
      </c>
      <c r="E396" s="27">
        <f>ROUND(0.8*E395,2)</f>
        <v>1.49</v>
      </c>
    </row>
    <row r="397" spans="1:5">
      <c r="A397" s="17"/>
      <c r="B397" s="21"/>
      <c r="C397" s="20" t="s">
        <v>60</v>
      </c>
      <c r="D397" s="17" t="s">
        <v>21</v>
      </c>
      <c r="E397" s="19">
        <f>ROUND(0.6*E395,2)</f>
        <v>1.1200000000000001</v>
      </c>
    </row>
    <row r="398" spans="1:5" ht="14.25" customHeight="1">
      <c r="A398" s="17"/>
      <c r="B398" s="21"/>
      <c r="C398" s="20" t="s">
        <v>42</v>
      </c>
      <c r="D398" s="17" t="s">
        <v>9</v>
      </c>
      <c r="E398" s="19">
        <f>ROUND(0.05*E395,2)</f>
        <v>0.09</v>
      </c>
    </row>
    <row r="399" spans="1:5">
      <c r="A399" s="17">
        <v>137</v>
      </c>
      <c r="B399" s="21"/>
      <c r="C399" s="22" t="s">
        <v>68</v>
      </c>
      <c r="D399" s="17" t="s">
        <v>9</v>
      </c>
      <c r="E399" s="19">
        <f>E393</f>
        <v>3.71</v>
      </c>
    </row>
    <row r="400" spans="1:5" ht="14.25" customHeight="1">
      <c r="A400" s="17"/>
      <c r="B400" s="21"/>
      <c r="C400" s="20" t="s">
        <v>69</v>
      </c>
      <c r="D400" s="17" t="s">
        <v>21</v>
      </c>
      <c r="E400" s="19">
        <f>ROUND(0.35*E399,2)</f>
        <v>1.3</v>
      </c>
    </row>
    <row r="401" spans="1:5" ht="14.25" customHeight="1">
      <c r="A401" s="29">
        <v>138</v>
      </c>
      <c r="B401" s="29"/>
      <c r="C401" s="30" t="s">
        <v>64</v>
      </c>
      <c r="D401" s="29" t="s">
        <v>5</v>
      </c>
      <c r="E401" s="31">
        <f>E392</f>
        <v>7.1</v>
      </c>
    </row>
    <row r="402" spans="1:5" ht="14.25" customHeight="1">
      <c r="A402" s="29">
        <v>139</v>
      </c>
      <c r="B402" s="29"/>
      <c r="C402" s="30" t="s">
        <v>65</v>
      </c>
      <c r="D402" s="29" t="s">
        <v>5</v>
      </c>
      <c r="E402" s="31">
        <v>0.7</v>
      </c>
    </row>
    <row r="403" spans="1:5" ht="14.25" customHeight="1">
      <c r="A403" s="13"/>
      <c r="B403" s="13"/>
      <c r="C403" s="15" t="s">
        <v>74</v>
      </c>
      <c r="D403" s="13"/>
      <c r="E403" s="14"/>
    </row>
    <row r="404" spans="1:5" ht="14.25" customHeight="1">
      <c r="A404" s="13"/>
      <c r="B404" s="13"/>
      <c r="C404" s="15" t="s">
        <v>56</v>
      </c>
      <c r="D404" s="13"/>
      <c r="E404" s="14"/>
    </row>
    <row r="405" spans="1:5" ht="14.25" customHeight="1">
      <c r="A405" s="16">
        <v>140</v>
      </c>
      <c r="B405" s="17"/>
      <c r="C405" s="18" t="s">
        <v>47</v>
      </c>
      <c r="D405" s="17" t="s">
        <v>9</v>
      </c>
      <c r="E405" s="19">
        <v>25.5</v>
      </c>
    </row>
    <row r="406" spans="1:5" ht="14.25" customHeight="1">
      <c r="A406" s="16">
        <v>141</v>
      </c>
      <c r="B406" s="17"/>
      <c r="C406" s="18" t="s">
        <v>70</v>
      </c>
      <c r="D406" s="17" t="s">
        <v>9</v>
      </c>
      <c r="E406" s="19">
        <f>ROUND(0.05*E405,2)</f>
        <v>1.28</v>
      </c>
    </row>
    <row r="407" spans="1:5" ht="14.25" customHeight="1">
      <c r="A407" s="16"/>
      <c r="B407" s="20"/>
      <c r="C407" s="20" t="s">
        <v>49</v>
      </c>
      <c r="D407" s="17" t="s">
        <v>6</v>
      </c>
      <c r="E407" s="19">
        <f>ROUND(15*E406,2)</f>
        <v>19.2</v>
      </c>
    </row>
    <row r="408" spans="1:5" ht="14.25" customHeight="1">
      <c r="A408" s="17">
        <v>142</v>
      </c>
      <c r="B408" s="21"/>
      <c r="C408" s="22" t="s">
        <v>61</v>
      </c>
      <c r="D408" s="17" t="s">
        <v>9</v>
      </c>
      <c r="E408" s="19">
        <f>E405</f>
        <v>25.5</v>
      </c>
    </row>
    <row r="409" spans="1:5" ht="14.25" customHeight="1">
      <c r="A409" s="17"/>
      <c r="B409" s="21"/>
      <c r="C409" s="20" t="s">
        <v>50</v>
      </c>
      <c r="D409" s="17" t="s">
        <v>21</v>
      </c>
      <c r="E409" s="19">
        <f>ROUND(0.15*E408,2)</f>
        <v>3.83</v>
      </c>
    </row>
    <row r="410" spans="1:5" ht="14.25" customHeight="1">
      <c r="A410" s="17"/>
      <c r="B410" s="21"/>
      <c r="C410" s="20" t="s">
        <v>51</v>
      </c>
      <c r="D410" s="17" t="s">
        <v>6</v>
      </c>
      <c r="E410" s="19">
        <f>ROUND(8.5*E408,2)</f>
        <v>216.75</v>
      </c>
    </row>
    <row r="411" spans="1:5" ht="27" customHeight="1">
      <c r="A411" s="17"/>
      <c r="B411" s="21"/>
      <c r="C411" s="20" t="s">
        <v>52</v>
      </c>
      <c r="D411" s="17" t="s">
        <v>6</v>
      </c>
      <c r="E411" s="19">
        <f>ROUND(1.6*E408,2)</f>
        <v>40.799999999999997</v>
      </c>
    </row>
    <row r="412" spans="1:5" ht="15.75" customHeight="1">
      <c r="A412" s="17"/>
      <c r="B412" s="21"/>
      <c r="C412" s="20" t="s">
        <v>53</v>
      </c>
      <c r="D412" s="17" t="s">
        <v>6</v>
      </c>
      <c r="E412" s="19">
        <f>ROUND(1.6*E408,2)</f>
        <v>40.799999999999997</v>
      </c>
    </row>
    <row r="413" spans="1:5" ht="14.25" customHeight="1">
      <c r="A413" s="17"/>
      <c r="B413" s="21"/>
      <c r="C413" s="20" t="s">
        <v>42</v>
      </c>
      <c r="D413" s="17" t="s">
        <v>9</v>
      </c>
      <c r="E413" s="19">
        <f>ROUND(0.05*E408,2)</f>
        <v>1.28</v>
      </c>
    </row>
    <row r="414" spans="1:5" ht="14.25" customHeight="1">
      <c r="A414" s="17">
        <v>143</v>
      </c>
      <c r="B414" s="21"/>
      <c r="C414" s="22" t="s">
        <v>54</v>
      </c>
      <c r="D414" s="17" t="s">
        <v>9</v>
      </c>
      <c r="E414" s="19">
        <f>E408</f>
        <v>25.5</v>
      </c>
    </row>
    <row r="415" spans="1:5" ht="14.25" customHeight="1">
      <c r="A415" s="17"/>
      <c r="B415" s="21"/>
      <c r="C415" s="20" t="s">
        <v>55</v>
      </c>
      <c r="D415" s="17" t="s">
        <v>21</v>
      </c>
      <c r="E415" s="19">
        <f>ROUND(0.35*E414,2)</f>
        <v>8.93</v>
      </c>
    </row>
    <row r="416" spans="1:5" ht="30">
      <c r="A416" s="17">
        <v>144</v>
      </c>
      <c r="B416" s="21"/>
      <c r="C416" s="22" t="s">
        <v>86</v>
      </c>
      <c r="D416" s="17" t="s">
        <v>9</v>
      </c>
      <c r="E416" s="19">
        <v>3.9</v>
      </c>
    </row>
    <row r="417" spans="1:5" ht="14.25" customHeight="1">
      <c r="A417" s="23"/>
      <c r="B417" s="24"/>
      <c r="C417" s="25" t="s">
        <v>22</v>
      </c>
      <c r="D417" s="26" t="s">
        <v>9</v>
      </c>
      <c r="E417" s="27">
        <f>ROUND(1.03*E416,2)</f>
        <v>4.0199999999999996</v>
      </c>
    </row>
    <row r="418" spans="1:5" ht="14.25" customHeight="1">
      <c r="A418" s="23"/>
      <c r="B418" s="24"/>
      <c r="C418" s="25" t="s">
        <v>13</v>
      </c>
      <c r="D418" s="26" t="s">
        <v>7</v>
      </c>
      <c r="E418" s="27">
        <f>ROUND(2*E416,2)</f>
        <v>7.8</v>
      </c>
    </row>
    <row r="419" spans="1:5" ht="14.25" customHeight="1">
      <c r="A419" s="17"/>
      <c r="B419" s="21"/>
      <c r="C419" s="20" t="s">
        <v>87</v>
      </c>
      <c r="D419" s="17" t="s">
        <v>9</v>
      </c>
      <c r="E419" s="19">
        <f>ROUND(0.35*E416,2)</f>
        <v>1.37</v>
      </c>
    </row>
    <row r="420" spans="1:5">
      <c r="A420" s="28"/>
      <c r="B420" s="24"/>
      <c r="C420" s="25" t="s">
        <v>19</v>
      </c>
      <c r="D420" s="26" t="s">
        <v>7</v>
      </c>
      <c r="E420" s="27">
        <f>ROUND(25*E416,)</f>
        <v>98</v>
      </c>
    </row>
    <row r="421" spans="1:5">
      <c r="A421" s="17"/>
      <c r="B421" s="21"/>
      <c r="C421" s="20" t="s">
        <v>52</v>
      </c>
      <c r="D421" s="17" t="s">
        <v>6</v>
      </c>
      <c r="E421" s="19">
        <f>ROUND(1.6*E416,2)</f>
        <v>6.24</v>
      </c>
    </row>
    <row r="422" spans="1:5" ht="14.25" customHeight="1">
      <c r="A422" s="17"/>
      <c r="B422" s="21"/>
      <c r="C422" s="20" t="s">
        <v>55</v>
      </c>
      <c r="D422" s="17" t="s">
        <v>21</v>
      </c>
      <c r="E422" s="19">
        <f>ROUND(0.35*E416,2)</f>
        <v>1.37</v>
      </c>
    </row>
    <row r="423" spans="1:5">
      <c r="A423" s="17"/>
      <c r="B423" s="21"/>
      <c r="C423" s="15" t="s">
        <v>57</v>
      </c>
      <c r="D423" s="17"/>
      <c r="E423" s="19"/>
    </row>
    <row r="424" spans="1:5" ht="14.25" customHeight="1">
      <c r="A424" s="29">
        <v>145</v>
      </c>
      <c r="B424" s="29"/>
      <c r="C424" s="30" t="s">
        <v>170</v>
      </c>
      <c r="D424" s="29" t="s">
        <v>9</v>
      </c>
      <c r="E424" s="31">
        <v>3.98</v>
      </c>
    </row>
    <row r="425" spans="1:5">
      <c r="A425" s="29">
        <v>146</v>
      </c>
      <c r="B425" s="29"/>
      <c r="C425" s="30" t="s">
        <v>128</v>
      </c>
      <c r="D425" s="29" t="s">
        <v>9</v>
      </c>
      <c r="E425" s="31">
        <f>E424</f>
        <v>3.98</v>
      </c>
    </row>
    <row r="426" spans="1:5" ht="42" customHeight="1">
      <c r="A426" s="34"/>
      <c r="B426" s="34"/>
      <c r="C426" s="33" t="s">
        <v>32</v>
      </c>
      <c r="D426" s="34" t="s">
        <v>21</v>
      </c>
      <c r="E426" s="35">
        <f>ROUND(0.15*E425,2)</f>
        <v>0.6</v>
      </c>
    </row>
    <row r="427" spans="1:5" ht="14.25" customHeight="1">
      <c r="A427" s="29"/>
      <c r="B427" s="29"/>
      <c r="C427" s="33" t="s">
        <v>33</v>
      </c>
      <c r="D427" s="29" t="s">
        <v>9</v>
      </c>
      <c r="E427" s="31">
        <f>ROUND(1.08*E425,2)</f>
        <v>4.3</v>
      </c>
    </row>
    <row r="428" spans="1:5" ht="14.25" customHeight="1">
      <c r="A428" s="29"/>
      <c r="B428" s="29"/>
      <c r="C428" s="33" t="s">
        <v>34</v>
      </c>
      <c r="D428" s="29" t="s">
        <v>6</v>
      </c>
      <c r="E428" s="31">
        <f>ROUND(4.5*E425,2)</f>
        <v>17.91</v>
      </c>
    </row>
    <row r="429" spans="1:5" ht="14.25" customHeight="1">
      <c r="A429" s="29"/>
      <c r="B429" s="29"/>
      <c r="C429" s="33" t="s">
        <v>35</v>
      </c>
      <c r="D429" s="29" t="s">
        <v>6</v>
      </c>
      <c r="E429" s="31">
        <f>ROUND(0.5*E425,2)</f>
        <v>1.99</v>
      </c>
    </row>
    <row r="430" spans="1:5" ht="14.25" customHeight="1">
      <c r="A430" s="29">
        <v>147</v>
      </c>
      <c r="B430" s="29"/>
      <c r="C430" s="30" t="str">
        <f>C401</f>
        <v>PVC grīdlīstu uzstādīšana</v>
      </c>
      <c r="D430" s="29" t="s">
        <v>5</v>
      </c>
      <c r="E430" s="31">
        <f>3*2-0.9*2+0.7</f>
        <v>4.9000000000000004</v>
      </c>
    </row>
    <row r="431" spans="1:5" ht="14.25" customHeight="1">
      <c r="A431" s="17">
        <v>148</v>
      </c>
      <c r="B431" s="21"/>
      <c r="C431" s="22" t="s">
        <v>173</v>
      </c>
      <c r="D431" s="17" t="s">
        <v>9</v>
      </c>
      <c r="E431" s="19">
        <f>2.4*1.49</f>
        <v>3.58</v>
      </c>
    </row>
    <row r="432" spans="1:5" ht="14.25" customHeight="1">
      <c r="A432" s="13"/>
      <c r="B432" s="13"/>
      <c r="C432" s="15" t="s">
        <v>75</v>
      </c>
      <c r="D432" s="13"/>
      <c r="E432" s="14"/>
    </row>
    <row r="433" spans="1:5">
      <c r="A433" s="13"/>
      <c r="B433" s="13"/>
      <c r="C433" s="15" t="s">
        <v>56</v>
      </c>
      <c r="D433" s="13"/>
      <c r="E433" s="14"/>
    </row>
    <row r="434" spans="1:5" ht="14.25" customHeight="1">
      <c r="A434" s="16">
        <v>149</v>
      </c>
      <c r="B434" s="17"/>
      <c r="C434" s="18" t="s">
        <v>47</v>
      </c>
      <c r="D434" s="17" t="s">
        <v>9</v>
      </c>
      <c r="E434" s="19">
        <v>76.400000000000006</v>
      </c>
    </row>
    <row r="435" spans="1:5" ht="14.25" customHeight="1">
      <c r="A435" s="16">
        <v>150</v>
      </c>
      <c r="B435" s="17"/>
      <c r="C435" s="18" t="s">
        <v>70</v>
      </c>
      <c r="D435" s="17" t="s">
        <v>9</v>
      </c>
      <c r="E435" s="19">
        <f>ROUND(0.05*E434,2)</f>
        <v>3.82</v>
      </c>
    </row>
    <row r="436" spans="1:5" ht="14.25" customHeight="1">
      <c r="A436" s="16"/>
      <c r="B436" s="20"/>
      <c r="C436" s="20" t="s">
        <v>49</v>
      </c>
      <c r="D436" s="17" t="s">
        <v>6</v>
      </c>
      <c r="E436" s="19">
        <f>ROUND(15*E435,2)</f>
        <v>57.3</v>
      </c>
    </row>
    <row r="437" spans="1:5" ht="14.25" customHeight="1">
      <c r="A437" s="17">
        <v>151</v>
      </c>
      <c r="B437" s="21"/>
      <c r="C437" s="22" t="s">
        <v>61</v>
      </c>
      <c r="D437" s="17" t="s">
        <v>9</v>
      </c>
      <c r="E437" s="19">
        <f>E434</f>
        <v>76.400000000000006</v>
      </c>
    </row>
    <row r="438" spans="1:5" ht="14.25" customHeight="1">
      <c r="A438" s="17"/>
      <c r="B438" s="21"/>
      <c r="C438" s="20" t="s">
        <v>50</v>
      </c>
      <c r="D438" s="17" t="s">
        <v>21</v>
      </c>
      <c r="E438" s="19">
        <f>ROUND(0.15*E437,2)</f>
        <v>11.46</v>
      </c>
    </row>
    <row r="439" spans="1:5" ht="14.25" customHeight="1">
      <c r="A439" s="17"/>
      <c r="B439" s="21"/>
      <c r="C439" s="20" t="s">
        <v>51</v>
      </c>
      <c r="D439" s="17" t="s">
        <v>6</v>
      </c>
      <c r="E439" s="19">
        <f>ROUND(8.5*E437,2)</f>
        <v>649.4</v>
      </c>
    </row>
    <row r="440" spans="1:5" ht="14.25" customHeight="1">
      <c r="A440" s="17"/>
      <c r="B440" s="21"/>
      <c r="C440" s="20" t="s">
        <v>52</v>
      </c>
      <c r="D440" s="17" t="s">
        <v>6</v>
      </c>
      <c r="E440" s="19">
        <f>ROUND(1.6*E437,2)</f>
        <v>122.24</v>
      </c>
    </row>
    <row r="441" spans="1:5" ht="14.25" customHeight="1">
      <c r="A441" s="17"/>
      <c r="B441" s="21"/>
      <c r="C441" s="20" t="s">
        <v>53</v>
      </c>
      <c r="D441" s="17" t="s">
        <v>6</v>
      </c>
      <c r="E441" s="19">
        <f>ROUND(1.6*E437,2)</f>
        <v>122.24</v>
      </c>
    </row>
    <row r="442" spans="1:5" ht="14.25" customHeight="1">
      <c r="A442" s="17"/>
      <c r="B442" s="21"/>
      <c r="C442" s="20" t="s">
        <v>42</v>
      </c>
      <c r="D442" s="17" t="s">
        <v>9</v>
      </c>
      <c r="E442" s="19">
        <f>ROUND(0.05*E437,2)</f>
        <v>3.82</v>
      </c>
    </row>
    <row r="443" spans="1:5" ht="57" customHeight="1">
      <c r="A443" s="17">
        <v>152</v>
      </c>
      <c r="B443" s="21"/>
      <c r="C443" s="22" t="s">
        <v>54</v>
      </c>
      <c r="D443" s="17" t="s">
        <v>9</v>
      </c>
      <c r="E443" s="19">
        <f>E437</f>
        <v>76.400000000000006</v>
      </c>
    </row>
    <row r="444" spans="1:5" ht="16.5" customHeight="1">
      <c r="A444" s="17"/>
      <c r="B444" s="21"/>
      <c r="C444" s="20" t="s">
        <v>55</v>
      </c>
      <c r="D444" s="17" t="s">
        <v>21</v>
      </c>
      <c r="E444" s="19">
        <f>ROUND(0.35*E443,2)</f>
        <v>26.74</v>
      </c>
    </row>
    <row r="445" spans="1:5" ht="15.75" customHeight="1">
      <c r="A445" s="17">
        <v>153</v>
      </c>
      <c r="B445" s="21"/>
      <c r="C445" s="22" t="s">
        <v>88</v>
      </c>
      <c r="D445" s="17" t="s">
        <v>9</v>
      </c>
      <c r="E445" s="19">
        <v>6.6</v>
      </c>
    </row>
    <row r="446" spans="1:5" ht="14.25" customHeight="1">
      <c r="A446" s="17"/>
      <c r="B446" s="21"/>
      <c r="C446" s="20" t="s">
        <v>52</v>
      </c>
      <c r="D446" s="17" t="s">
        <v>6</v>
      </c>
      <c r="E446" s="19">
        <f>ROUND(1.6*E445,2)</f>
        <v>10.56</v>
      </c>
    </row>
    <row r="447" spans="1:5">
      <c r="A447" s="17"/>
      <c r="B447" s="21"/>
      <c r="C447" s="20" t="s">
        <v>55</v>
      </c>
      <c r="D447" s="17" t="s">
        <v>21</v>
      </c>
      <c r="E447" s="19">
        <f>ROUND(0.35*E445,2)</f>
        <v>2.31</v>
      </c>
    </row>
    <row r="448" spans="1:5" ht="60">
      <c r="A448" s="17">
        <v>154</v>
      </c>
      <c r="B448" s="21"/>
      <c r="C448" s="22" t="s">
        <v>173</v>
      </c>
      <c r="D448" s="17" t="s">
        <v>9</v>
      </c>
      <c r="E448" s="19">
        <f>2.4*1.37</f>
        <v>3.29</v>
      </c>
    </row>
    <row r="449" spans="1:5">
      <c r="A449" s="17"/>
      <c r="B449" s="21"/>
      <c r="C449" s="15" t="s">
        <v>57</v>
      </c>
      <c r="D449" s="17"/>
      <c r="E449" s="19"/>
    </row>
    <row r="450" spans="1:5" ht="14.25" customHeight="1">
      <c r="A450" s="17">
        <v>1</v>
      </c>
      <c r="B450" s="21"/>
      <c r="C450" s="22" t="s">
        <v>58</v>
      </c>
      <c r="D450" s="17" t="s">
        <v>5</v>
      </c>
      <c r="E450" s="19">
        <f>6*2+5.5*2-1</f>
        <v>22</v>
      </c>
    </row>
    <row r="451" spans="1:5">
      <c r="A451" s="17">
        <v>2</v>
      </c>
      <c r="B451" s="21"/>
      <c r="C451" s="22" t="s">
        <v>176</v>
      </c>
      <c r="D451" s="17" t="s">
        <v>9</v>
      </c>
      <c r="E451" s="19">
        <v>32.700000000000003</v>
      </c>
    </row>
    <row r="452" spans="1:5" ht="14.25" customHeight="1">
      <c r="A452" s="17"/>
      <c r="B452" s="21"/>
      <c r="C452" s="20" t="s">
        <v>19</v>
      </c>
      <c r="D452" s="17" t="s">
        <v>7</v>
      </c>
      <c r="E452" s="19">
        <f>ROUND(15*E451,2)</f>
        <v>490.5</v>
      </c>
    </row>
    <row r="453" spans="1:5">
      <c r="A453" s="17">
        <v>3</v>
      </c>
      <c r="B453" s="21"/>
      <c r="C453" s="22" t="s">
        <v>66</v>
      </c>
      <c r="D453" s="17" t="s">
        <v>9</v>
      </c>
      <c r="E453" s="19">
        <f>ROUND(0.05*E451,2)</f>
        <v>1.64</v>
      </c>
    </row>
    <row r="454" spans="1:5" ht="14.25" customHeight="1">
      <c r="A454" s="28"/>
      <c r="B454" s="24"/>
      <c r="C454" s="25" t="s">
        <v>23</v>
      </c>
      <c r="D454" s="26" t="s">
        <v>6</v>
      </c>
      <c r="E454" s="27">
        <f>ROUND(0.8*E453,2)</f>
        <v>1.31</v>
      </c>
    </row>
    <row r="455" spans="1:5" ht="14.25" customHeight="1">
      <c r="A455" s="17"/>
      <c r="B455" s="21"/>
      <c r="C455" s="20" t="s">
        <v>60</v>
      </c>
      <c r="D455" s="17" t="s">
        <v>21</v>
      </c>
      <c r="E455" s="19">
        <f>ROUND(0.6*E453,2)</f>
        <v>0.98</v>
      </c>
    </row>
    <row r="456" spans="1:5" ht="14.25" customHeight="1">
      <c r="A456" s="17"/>
      <c r="B456" s="21"/>
      <c r="C456" s="20" t="s">
        <v>42</v>
      </c>
      <c r="D456" s="17" t="s">
        <v>9</v>
      </c>
      <c r="E456" s="19">
        <f>ROUND(0.05*E453,2)</f>
        <v>0.08</v>
      </c>
    </row>
    <row r="457" spans="1:5" ht="14.25" customHeight="1">
      <c r="A457" s="17">
        <v>4</v>
      </c>
      <c r="B457" s="21"/>
      <c r="C457" s="22" t="s">
        <v>62</v>
      </c>
      <c r="D457" s="17" t="s">
        <v>9</v>
      </c>
      <c r="E457" s="19">
        <f>E451</f>
        <v>32.700000000000003</v>
      </c>
    </row>
    <row r="458" spans="1:5" ht="14.25" customHeight="1">
      <c r="A458" s="17"/>
      <c r="B458" s="21"/>
      <c r="C458" s="20" t="s">
        <v>50</v>
      </c>
      <c r="D458" s="17" t="s">
        <v>21</v>
      </c>
      <c r="E458" s="19">
        <f>ROUND(0.15*E457,2)</f>
        <v>4.91</v>
      </c>
    </row>
    <row r="459" spans="1:5" ht="14.25" customHeight="1">
      <c r="A459" s="29">
        <v>5</v>
      </c>
      <c r="B459" s="29"/>
      <c r="C459" s="30" t="s">
        <v>36</v>
      </c>
      <c r="D459" s="29" t="s">
        <v>9</v>
      </c>
      <c r="E459" s="31">
        <f>E457</f>
        <v>32.700000000000003</v>
      </c>
    </row>
    <row r="460" spans="1:5" ht="14.25" customHeight="1">
      <c r="A460" s="29"/>
      <c r="B460" s="29"/>
      <c r="C460" s="33" t="s">
        <v>63</v>
      </c>
      <c r="D460" s="29" t="s">
        <v>9</v>
      </c>
      <c r="E460" s="31">
        <f>ROUND((1.08*E459),2)</f>
        <v>35.32</v>
      </c>
    </row>
    <row r="461" spans="1:5">
      <c r="A461" s="29"/>
      <c r="B461" s="29"/>
      <c r="C461" s="33" t="s">
        <v>37</v>
      </c>
      <c r="D461" s="29" t="s">
        <v>6</v>
      </c>
      <c r="E461" s="31">
        <f>ROUND(0.4*E459,2)</f>
        <v>13.08</v>
      </c>
    </row>
    <row r="462" spans="1:5" ht="14.25" customHeight="1">
      <c r="A462" s="29"/>
      <c r="B462" s="29"/>
      <c r="C462" s="33" t="s">
        <v>38</v>
      </c>
      <c r="D462" s="29" t="s">
        <v>5</v>
      </c>
      <c r="E462" s="31">
        <f>ROUND(0.5*E459,2)</f>
        <v>16.350000000000001</v>
      </c>
    </row>
    <row r="463" spans="1:5" ht="14.25" customHeight="1">
      <c r="A463" s="29">
        <v>6</v>
      </c>
      <c r="B463" s="29"/>
      <c r="C463" s="30" t="s">
        <v>64</v>
      </c>
      <c r="D463" s="29" t="s">
        <v>5</v>
      </c>
      <c r="E463" s="31">
        <f>E450</f>
        <v>22</v>
      </c>
    </row>
    <row r="464" spans="1:5">
      <c r="A464" s="29">
        <v>7</v>
      </c>
      <c r="B464" s="29"/>
      <c r="C464" s="30" t="s">
        <v>65</v>
      </c>
      <c r="D464" s="29" t="s">
        <v>5</v>
      </c>
      <c r="E464" s="31">
        <v>1</v>
      </c>
    </row>
    <row r="465" spans="1:5" ht="14.25" customHeight="1">
      <c r="A465" s="13"/>
      <c r="B465" s="13"/>
      <c r="C465" s="15" t="s">
        <v>76</v>
      </c>
      <c r="D465" s="13"/>
      <c r="E465" s="14"/>
    </row>
    <row r="466" spans="1:5" ht="14.25" customHeight="1">
      <c r="A466" s="13"/>
      <c r="B466" s="13"/>
      <c r="C466" s="15" t="s">
        <v>56</v>
      </c>
      <c r="D466" s="13"/>
      <c r="E466" s="14"/>
    </row>
    <row r="467" spans="1:5" ht="14.25" customHeight="1">
      <c r="A467" s="16">
        <v>1</v>
      </c>
      <c r="B467" s="17"/>
      <c r="C467" s="18" t="s">
        <v>47</v>
      </c>
      <c r="D467" s="17" t="s">
        <v>9</v>
      </c>
      <c r="E467" s="19">
        <v>80.400000000000006</v>
      </c>
    </row>
    <row r="468" spans="1:5" ht="14.25" customHeight="1">
      <c r="A468" s="16">
        <v>2</v>
      </c>
      <c r="B468" s="17"/>
      <c r="C468" s="18" t="s">
        <v>77</v>
      </c>
      <c r="D468" s="17" t="s">
        <v>9</v>
      </c>
      <c r="E468" s="19">
        <f>ROUND(0.02*E467,2)</f>
        <v>1.61</v>
      </c>
    </row>
    <row r="469" spans="1:5" ht="14.25" customHeight="1">
      <c r="A469" s="16"/>
      <c r="B469" s="20"/>
      <c r="C469" s="20" t="s">
        <v>49</v>
      </c>
      <c r="D469" s="17" t="s">
        <v>6</v>
      </c>
      <c r="E469" s="19">
        <f>ROUND(15*E468,2)</f>
        <v>24.15</v>
      </c>
    </row>
    <row r="470" spans="1:5">
      <c r="A470" s="17">
        <v>3</v>
      </c>
      <c r="B470" s="21"/>
      <c r="C470" s="22" t="s">
        <v>61</v>
      </c>
      <c r="D470" s="17" t="s">
        <v>9</v>
      </c>
      <c r="E470" s="19">
        <f>E467</f>
        <v>80.400000000000006</v>
      </c>
    </row>
    <row r="471" spans="1:5" ht="14.25" customHeight="1">
      <c r="A471" s="17"/>
      <c r="B471" s="21"/>
      <c r="C471" s="20" t="s">
        <v>50</v>
      </c>
      <c r="D471" s="17" t="s">
        <v>21</v>
      </c>
      <c r="E471" s="19">
        <f>ROUND(0.15*E470,2)</f>
        <v>12.06</v>
      </c>
    </row>
    <row r="472" spans="1:5" ht="14.25" customHeight="1">
      <c r="A472" s="17"/>
      <c r="B472" s="21"/>
      <c r="C472" s="20" t="s">
        <v>51</v>
      </c>
      <c r="D472" s="17" t="s">
        <v>6</v>
      </c>
      <c r="E472" s="19">
        <f>ROUND(8.5*E470,2)</f>
        <v>683.4</v>
      </c>
    </row>
    <row r="473" spans="1:5" ht="24.75" customHeight="1">
      <c r="A473" s="17"/>
      <c r="B473" s="21"/>
      <c r="C473" s="20" t="s">
        <v>52</v>
      </c>
      <c r="D473" s="17" t="s">
        <v>6</v>
      </c>
      <c r="E473" s="19">
        <f>ROUND(1.6*E470,2)</f>
        <v>128.63999999999999</v>
      </c>
    </row>
    <row r="474" spans="1:5">
      <c r="A474" s="17"/>
      <c r="B474" s="21"/>
      <c r="C474" s="20" t="s">
        <v>53</v>
      </c>
      <c r="D474" s="17" t="s">
        <v>6</v>
      </c>
      <c r="E474" s="19">
        <f>ROUND(1.6*E470,2)</f>
        <v>128.63999999999999</v>
      </c>
    </row>
    <row r="475" spans="1:5" ht="14.25" customHeight="1">
      <c r="A475" s="17"/>
      <c r="B475" s="21"/>
      <c r="C475" s="20" t="s">
        <v>42</v>
      </c>
      <c r="D475" s="17" t="s">
        <v>9</v>
      </c>
      <c r="E475" s="19">
        <f>ROUND(0.05*E470,2)</f>
        <v>4.0199999999999996</v>
      </c>
    </row>
    <row r="476" spans="1:5" ht="14.25" customHeight="1">
      <c r="A476" s="17">
        <v>4</v>
      </c>
      <c r="B476" s="21"/>
      <c r="C476" s="22" t="s">
        <v>54</v>
      </c>
      <c r="D476" s="17" t="s">
        <v>9</v>
      </c>
      <c r="E476" s="19">
        <f>E470</f>
        <v>80.400000000000006</v>
      </c>
    </row>
    <row r="477" spans="1:5" ht="14.25" customHeight="1">
      <c r="A477" s="17"/>
      <c r="B477" s="21"/>
      <c r="C477" s="20" t="s">
        <v>55</v>
      </c>
      <c r="D477" s="17" t="s">
        <v>21</v>
      </c>
      <c r="E477" s="19">
        <f>ROUND(0.35*E476,2)</f>
        <v>28.14</v>
      </c>
    </row>
    <row r="478" spans="1:5" ht="14.25" customHeight="1">
      <c r="A478" s="17">
        <v>5</v>
      </c>
      <c r="B478" s="21"/>
      <c r="C478" s="22" t="s">
        <v>86</v>
      </c>
      <c r="D478" s="17" t="s">
        <v>9</v>
      </c>
      <c r="E478" s="19">
        <v>2.4</v>
      </c>
    </row>
    <row r="479" spans="1:5" ht="14.25" customHeight="1">
      <c r="A479" s="23"/>
      <c r="B479" s="24"/>
      <c r="C479" s="25" t="s">
        <v>22</v>
      </c>
      <c r="D479" s="26" t="s">
        <v>9</v>
      </c>
      <c r="E479" s="27">
        <f>ROUND(1.03*E478,2)</f>
        <v>2.4700000000000002</v>
      </c>
    </row>
    <row r="480" spans="1:5" ht="14.25" customHeight="1">
      <c r="A480" s="23"/>
      <c r="B480" s="24"/>
      <c r="C480" s="25" t="s">
        <v>13</v>
      </c>
      <c r="D480" s="26" t="s">
        <v>7</v>
      </c>
      <c r="E480" s="27">
        <f>ROUND(2*E478,2)</f>
        <v>4.8</v>
      </c>
    </row>
    <row r="481" spans="1:5" ht="14.25" customHeight="1">
      <c r="A481" s="17"/>
      <c r="B481" s="21"/>
      <c r="C481" s="20" t="s">
        <v>87</v>
      </c>
      <c r="D481" s="17" t="s">
        <v>9</v>
      </c>
      <c r="E481" s="19">
        <f>ROUND(0.35*E478,2)</f>
        <v>0.84</v>
      </c>
    </row>
    <row r="482" spans="1:5">
      <c r="A482" s="28"/>
      <c r="B482" s="24"/>
      <c r="C482" s="25" t="s">
        <v>19</v>
      </c>
      <c r="D482" s="26" t="s">
        <v>7</v>
      </c>
      <c r="E482" s="27">
        <f>ROUND(25*E478,)</f>
        <v>60</v>
      </c>
    </row>
    <row r="483" spans="1:5" ht="42.75" customHeight="1">
      <c r="A483" s="17"/>
      <c r="B483" s="21"/>
      <c r="C483" s="20" t="s">
        <v>52</v>
      </c>
      <c r="D483" s="17" t="s">
        <v>6</v>
      </c>
      <c r="E483" s="19">
        <f>ROUND(1.6*E478,2)</f>
        <v>3.84</v>
      </c>
    </row>
    <row r="484" spans="1:5" ht="14.25" customHeight="1">
      <c r="A484" s="17"/>
      <c r="B484" s="21"/>
      <c r="C484" s="20" t="s">
        <v>55</v>
      </c>
      <c r="D484" s="17" t="s">
        <v>21</v>
      </c>
      <c r="E484" s="19">
        <f>ROUND(0.35*E478,2)</f>
        <v>0.84</v>
      </c>
    </row>
    <row r="485" spans="1:5">
      <c r="A485" s="17">
        <v>6</v>
      </c>
      <c r="B485" s="21"/>
      <c r="C485" s="22" t="s">
        <v>88</v>
      </c>
      <c r="D485" s="17" t="s">
        <v>9</v>
      </c>
      <c r="E485" s="19">
        <v>4.4000000000000004</v>
      </c>
    </row>
    <row r="486" spans="1:5" ht="14.25" customHeight="1">
      <c r="A486" s="17"/>
      <c r="B486" s="21"/>
      <c r="C486" s="20" t="s">
        <v>52</v>
      </c>
      <c r="D486" s="17" t="s">
        <v>6</v>
      </c>
      <c r="E486" s="19">
        <f>ROUND(1.6*E485,2)</f>
        <v>7.04</v>
      </c>
    </row>
    <row r="487" spans="1:5" ht="14.25" customHeight="1">
      <c r="A487" s="17"/>
      <c r="B487" s="21"/>
      <c r="C487" s="20" t="s">
        <v>55</v>
      </c>
      <c r="D487" s="17" t="s">
        <v>21</v>
      </c>
      <c r="E487" s="19">
        <f>ROUND(0.35*E485,2)</f>
        <v>1.54</v>
      </c>
    </row>
    <row r="488" spans="1:5" ht="14.25" customHeight="1">
      <c r="A488" s="17">
        <v>7</v>
      </c>
      <c r="B488" s="21"/>
      <c r="C488" s="22" t="s">
        <v>173</v>
      </c>
      <c r="D488" s="17" t="s">
        <v>9</v>
      </c>
      <c r="E488" s="19">
        <f>2.3*1.37</f>
        <v>3.15</v>
      </c>
    </row>
    <row r="489" spans="1:5" ht="14.25" customHeight="1">
      <c r="A489" s="17"/>
      <c r="B489" s="21"/>
      <c r="C489" s="15" t="s">
        <v>57</v>
      </c>
      <c r="D489" s="17"/>
      <c r="E489" s="19"/>
    </row>
    <row r="490" spans="1:5" ht="14.25" customHeight="1">
      <c r="A490" s="17">
        <v>1</v>
      </c>
      <c r="B490" s="21"/>
      <c r="C490" s="22" t="s">
        <v>58</v>
      </c>
      <c r="D490" s="17" t="s">
        <v>5</v>
      </c>
      <c r="E490" s="19">
        <v>21</v>
      </c>
    </row>
    <row r="491" spans="1:5" ht="14.25" customHeight="1">
      <c r="A491" s="17">
        <v>2</v>
      </c>
      <c r="B491" s="21"/>
      <c r="C491" s="22" t="s">
        <v>176</v>
      </c>
      <c r="D491" s="17" t="s">
        <v>9</v>
      </c>
      <c r="E491" s="19">
        <v>34.799999999999997</v>
      </c>
    </row>
    <row r="492" spans="1:5" ht="14.25" customHeight="1">
      <c r="A492" s="17"/>
      <c r="B492" s="21"/>
      <c r="C492" s="20" t="s">
        <v>19</v>
      </c>
      <c r="D492" s="17" t="s">
        <v>7</v>
      </c>
      <c r="E492" s="19">
        <f>ROUND(15*E491,2)</f>
        <v>522</v>
      </c>
    </row>
    <row r="493" spans="1:5" ht="14.25" customHeight="1">
      <c r="A493" s="17">
        <v>3</v>
      </c>
      <c r="B493" s="21"/>
      <c r="C493" s="22" t="s">
        <v>66</v>
      </c>
      <c r="D493" s="17" t="s">
        <v>9</v>
      </c>
      <c r="E493" s="19">
        <f>ROUND(0.05*E491,2)</f>
        <v>1.74</v>
      </c>
    </row>
    <row r="494" spans="1:5">
      <c r="A494" s="28"/>
      <c r="B494" s="24"/>
      <c r="C494" s="25" t="s">
        <v>23</v>
      </c>
      <c r="D494" s="26" t="s">
        <v>6</v>
      </c>
      <c r="E494" s="27">
        <f>ROUND(0.8*E493,2)</f>
        <v>1.39</v>
      </c>
    </row>
    <row r="495" spans="1:5" ht="14.25" customHeight="1">
      <c r="A495" s="17"/>
      <c r="B495" s="21"/>
      <c r="C495" s="20" t="s">
        <v>60</v>
      </c>
      <c r="D495" s="17" t="s">
        <v>21</v>
      </c>
      <c r="E495" s="19">
        <f>ROUND(0.6*E493,2)</f>
        <v>1.04</v>
      </c>
    </row>
    <row r="496" spans="1:5" ht="14.25" customHeight="1">
      <c r="A496" s="17"/>
      <c r="B496" s="21"/>
      <c r="C496" s="20" t="s">
        <v>42</v>
      </c>
      <c r="D496" s="17" t="s">
        <v>9</v>
      </c>
      <c r="E496" s="19">
        <f>ROUND(0.05*E493,2)</f>
        <v>0.09</v>
      </c>
    </row>
    <row r="497" spans="1:5" ht="14.25" customHeight="1">
      <c r="A497" s="17">
        <v>4</v>
      </c>
      <c r="B497" s="21"/>
      <c r="C497" s="22" t="s">
        <v>62</v>
      </c>
      <c r="D497" s="17" t="s">
        <v>9</v>
      </c>
      <c r="E497" s="19">
        <f>E491</f>
        <v>34.799999999999997</v>
      </c>
    </row>
    <row r="498" spans="1:5" ht="14.25" customHeight="1">
      <c r="A498" s="17"/>
      <c r="B498" s="21"/>
      <c r="C498" s="20" t="s">
        <v>50</v>
      </c>
      <c r="D498" s="17" t="s">
        <v>21</v>
      </c>
      <c r="E498" s="19">
        <f>ROUND(0.15*E497,2)</f>
        <v>5.22</v>
      </c>
    </row>
    <row r="499" spans="1:5" ht="14.25" customHeight="1">
      <c r="A499" s="29">
        <v>5</v>
      </c>
      <c r="B499" s="29"/>
      <c r="C499" s="30" t="s">
        <v>36</v>
      </c>
      <c r="D499" s="29" t="s">
        <v>9</v>
      </c>
      <c r="E499" s="31">
        <f>E497</f>
        <v>34.799999999999997</v>
      </c>
    </row>
    <row r="500" spans="1:5" ht="14.25" customHeight="1">
      <c r="A500" s="29"/>
      <c r="B500" s="29"/>
      <c r="C500" s="33" t="s">
        <v>63</v>
      </c>
      <c r="D500" s="29" t="s">
        <v>9</v>
      </c>
      <c r="E500" s="31">
        <f>ROUND((1.08*E499),2)</f>
        <v>37.58</v>
      </c>
    </row>
    <row r="501" spans="1:5">
      <c r="A501" s="29"/>
      <c r="B501" s="29"/>
      <c r="C501" s="33" t="s">
        <v>37</v>
      </c>
      <c r="D501" s="29" t="s">
        <v>6</v>
      </c>
      <c r="E501" s="31">
        <f>ROUND(0.4*E499,2)</f>
        <v>13.92</v>
      </c>
    </row>
    <row r="502" spans="1:5" ht="14.25" customHeight="1">
      <c r="A502" s="29"/>
      <c r="B502" s="29"/>
      <c r="C502" s="33" t="s">
        <v>38</v>
      </c>
      <c r="D502" s="29" t="s">
        <v>5</v>
      </c>
      <c r="E502" s="31">
        <f>ROUND(0.5*E499,2)</f>
        <v>17.399999999999999</v>
      </c>
    </row>
    <row r="503" spans="1:5" ht="14.25" customHeight="1">
      <c r="A503" s="29">
        <v>6</v>
      </c>
      <c r="B503" s="29"/>
      <c r="C503" s="30" t="s">
        <v>64</v>
      </c>
      <c r="D503" s="29" t="s">
        <v>5</v>
      </c>
      <c r="E503" s="31">
        <f>E490</f>
        <v>21</v>
      </c>
    </row>
    <row r="504" spans="1:5">
      <c r="A504" s="29">
        <v>7</v>
      </c>
      <c r="B504" s="29"/>
      <c r="C504" s="30" t="s">
        <v>65</v>
      </c>
      <c r="D504" s="29" t="s">
        <v>5</v>
      </c>
      <c r="E504" s="31">
        <v>1.8</v>
      </c>
    </row>
    <row r="505" spans="1:5" ht="14.25" customHeight="1">
      <c r="A505" s="13"/>
      <c r="B505" s="13"/>
      <c r="C505" s="15" t="s">
        <v>78</v>
      </c>
      <c r="D505" s="13"/>
      <c r="E505" s="14"/>
    </row>
    <row r="506" spans="1:5" ht="14.25" customHeight="1">
      <c r="A506" s="13"/>
      <c r="B506" s="13"/>
      <c r="C506" s="15" t="s">
        <v>56</v>
      </c>
      <c r="D506" s="13"/>
      <c r="E506" s="14"/>
    </row>
    <row r="507" spans="1:5" ht="14.25" customHeight="1">
      <c r="A507" s="16">
        <v>1</v>
      </c>
      <c r="B507" s="17"/>
      <c r="C507" s="18" t="s">
        <v>47</v>
      </c>
      <c r="D507" s="17" t="s">
        <v>9</v>
      </c>
      <c r="E507" s="19">
        <v>74.400000000000006</v>
      </c>
    </row>
    <row r="508" spans="1:5" ht="14.25" customHeight="1">
      <c r="A508" s="16">
        <v>2</v>
      </c>
      <c r="B508" s="17"/>
      <c r="C508" s="18" t="s">
        <v>77</v>
      </c>
      <c r="D508" s="17" t="s">
        <v>9</v>
      </c>
      <c r="E508" s="19">
        <f>ROUND(0.02*E507,2)</f>
        <v>1.49</v>
      </c>
    </row>
    <row r="509" spans="1:5" ht="14.25" customHeight="1">
      <c r="A509" s="16"/>
      <c r="B509" s="20"/>
      <c r="C509" s="20" t="s">
        <v>49</v>
      </c>
      <c r="D509" s="17" t="s">
        <v>6</v>
      </c>
      <c r="E509" s="19">
        <f>ROUND(15*E508,2)</f>
        <v>22.35</v>
      </c>
    </row>
    <row r="510" spans="1:5">
      <c r="A510" s="17">
        <v>3</v>
      </c>
      <c r="B510" s="21"/>
      <c r="C510" s="22" t="s">
        <v>61</v>
      </c>
      <c r="D510" s="17" t="s">
        <v>9</v>
      </c>
      <c r="E510" s="19">
        <f>E507</f>
        <v>74.400000000000006</v>
      </c>
    </row>
    <row r="511" spans="1:5" ht="14.25" customHeight="1">
      <c r="A511" s="17"/>
      <c r="B511" s="21"/>
      <c r="C511" s="20" t="s">
        <v>50</v>
      </c>
      <c r="D511" s="17" t="s">
        <v>21</v>
      </c>
      <c r="E511" s="19">
        <f>ROUND(0.15*E510,2)</f>
        <v>11.16</v>
      </c>
    </row>
    <row r="512" spans="1:5" ht="14.25" customHeight="1">
      <c r="A512" s="17"/>
      <c r="B512" s="21"/>
      <c r="C512" s="20" t="s">
        <v>51</v>
      </c>
      <c r="D512" s="17" t="s">
        <v>6</v>
      </c>
      <c r="E512" s="19">
        <f>ROUND(8.5*E510,2)</f>
        <v>632.4</v>
      </c>
    </row>
    <row r="513" spans="1:5" ht="26.25" customHeight="1">
      <c r="A513" s="17"/>
      <c r="B513" s="21"/>
      <c r="C513" s="20" t="s">
        <v>52</v>
      </c>
      <c r="D513" s="17" t="s">
        <v>6</v>
      </c>
      <c r="E513" s="19">
        <f>ROUND(1.6*E510,2)</f>
        <v>119.04</v>
      </c>
    </row>
    <row r="514" spans="1:5">
      <c r="A514" s="17"/>
      <c r="B514" s="21"/>
      <c r="C514" s="20" t="s">
        <v>53</v>
      </c>
      <c r="D514" s="17" t="s">
        <v>6</v>
      </c>
      <c r="E514" s="19">
        <f>ROUND(1.6*E510,2)</f>
        <v>119.04</v>
      </c>
    </row>
    <row r="515" spans="1:5" ht="14.25" customHeight="1">
      <c r="A515" s="17"/>
      <c r="B515" s="21"/>
      <c r="C515" s="20" t="s">
        <v>42</v>
      </c>
      <c r="D515" s="17" t="s">
        <v>9</v>
      </c>
      <c r="E515" s="19">
        <f>ROUND(0.05*E510,2)</f>
        <v>3.72</v>
      </c>
    </row>
    <row r="516" spans="1:5" ht="14.25" customHeight="1">
      <c r="A516" s="17">
        <v>4</v>
      </c>
      <c r="B516" s="21"/>
      <c r="C516" s="22" t="s">
        <v>54</v>
      </c>
      <c r="D516" s="17" t="s">
        <v>9</v>
      </c>
      <c r="E516" s="19">
        <f>E510</f>
        <v>74.400000000000006</v>
      </c>
    </row>
    <row r="517" spans="1:5" ht="14.25" customHeight="1">
      <c r="A517" s="17"/>
      <c r="B517" s="21"/>
      <c r="C517" s="20" t="s">
        <v>55</v>
      </c>
      <c r="D517" s="17" t="s">
        <v>21</v>
      </c>
      <c r="E517" s="19">
        <f>ROUND(0.35*E516,2)</f>
        <v>26.04</v>
      </c>
    </row>
    <row r="518" spans="1:5" ht="14.25" customHeight="1">
      <c r="A518" s="17">
        <v>5</v>
      </c>
      <c r="B518" s="21"/>
      <c r="C518" s="22" t="s">
        <v>86</v>
      </c>
      <c r="D518" s="17" t="s">
        <v>9</v>
      </c>
      <c r="E518" s="19">
        <v>2.4</v>
      </c>
    </row>
    <row r="519" spans="1:5" ht="14.25" customHeight="1">
      <c r="A519" s="23"/>
      <c r="B519" s="24"/>
      <c r="C519" s="25" t="s">
        <v>22</v>
      </c>
      <c r="D519" s="26" t="s">
        <v>9</v>
      </c>
      <c r="E519" s="27">
        <f>ROUND(1.03*E518,2)</f>
        <v>2.4700000000000002</v>
      </c>
    </row>
    <row r="520" spans="1:5" ht="14.25" customHeight="1">
      <c r="A520" s="23"/>
      <c r="B520" s="24"/>
      <c r="C520" s="25" t="s">
        <v>13</v>
      </c>
      <c r="D520" s="26" t="s">
        <v>7</v>
      </c>
      <c r="E520" s="27">
        <f>ROUND(2*E518,2)</f>
        <v>4.8</v>
      </c>
    </row>
    <row r="521" spans="1:5" ht="14.25" customHeight="1">
      <c r="A521" s="17"/>
      <c r="B521" s="21"/>
      <c r="C521" s="20" t="s">
        <v>87</v>
      </c>
      <c r="D521" s="17" t="s">
        <v>9</v>
      </c>
      <c r="E521" s="19">
        <f>ROUND(0.35*E518,2)</f>
        <v>0.84</v>
      </c>
    </row>
    <row r="522" spans="1:5">
      <c r="A522" s="28"/>
      <c r="B522" s="24"/>
      <c r="C522" s="25" t="s">
        <v>19</v>
      </c>
      <c r="D522" s="26" t="s">
        <v>7</v>
      </c>
      <c r="E522" s="27">
        <f>ROUND(25*E518,)</f>
        <v>60</v>
      </c>
    </row>
    <row r="523" spans="1:5" ht="57.75" customHeight="1">
      <c r="A523" s="17"/>
      <c r="B523" s="21"/>
      <c r="C523" s="20" t="s">
        <v>52</v>
      </c>
      <c r="D523" s="17" t="s">
        <v>6</v>
      </c>
      <c r="E523" s="19">
        <f>ROUND(1.6*E518,2)</f>
        <v>3.84</v>
      </c>
    </row>
    <row r="524" spans="1:5" ht="14.25" customHeight="1">
      <c r="A524" s="17"/>
      <c r="B524" s="21"/>
      <c r="C524" s="20" t="s">
        <v>55</v>
      </c>
      <c r="D524" s="17" t="s">
        <v>21</v>
      </c>
      <c r="E524" s="19">
        <f>ROUND(0.35*E518,2)</f>
        <v>0.84</v>
      </c>
    </row>
    <row r="525" spans="1:5">
      <c r="A525" s="17">
        <v>6</v>
      </c>
      <c r="B525" s="21"/>
      <c r="C525" s="22" t="s">
        <v>88</v>
      </c>
      <c r="D525" s="17" t="s">
        <v>9</v>
      </c>
      <c r="E525" s="19">
        <v>4.4000000000000004</v>
      </c>
    </row>
    <row r="526" spans="1:5" ht="14.25" customHeight="1">
      <c r="A526" s="17"/>
      <c r="B526" s="21"/>
      <c r="C526" s="20" t="s">
        <v>52</v>
      </c>
      <c r="D526" s="17" t="s">
        <v>6</v>
      </c>
      <c r="E526" s="19">
        <f>ROUND(1.6*E525,2)</f>
        <v>7.04</v>
      </c>
    </row>
    <row r="527" spans="1:5" ht="14.25" customHeight="1">
      <c r="A527" s="17"/>
      <c r="B527" s="21"/>
      <c r="C527" s="20" t="s">
        <v>55</v>
      </c>
      <c r="D527" s="17" t="s">
        <v>21</v>
      </c>
      <c r="E527" s="19">
        <f>ROUND(0.35*E525,2)</f>
        <v>1.54</v>
      </c>
    </row>
    <row r="528" spans="1:5" ht="14.25" customHeight="1">
      <c r="A528" s="17">
        <v>7</v>
      </c>
      <c r="B528" s="21"/>
      <c r="C528" s="22" t="s">
        <v>173</v>
      </c>
      <c r="D528" s="17" t="s">
        <v>9</v>
      </c>
      <c r="E528" s="19">
        <f>2.3*1.37</f>
        <v>3.15</v>
      </c>
    </row>
    <row r="529" spans="1:5" ht="14.25" customHeight="1">
      <c r="A529" s="17"/>
      <c r="B529" s="21"/>
      <c r="C529" s="15" t="s">
        <v>57</v>
      </c>
      <c r="D529" s="17"/>
      <c r="E529" s="19"/>
    </row>
    <row r="530" spans="1:5" ht="14.25" customHeight="1">
      <c r="A530" s="17">
        <v>1</v>
      </c>
      <c r="B530" s="21"/>
      <c r="C530" s="22" t="s">
        <v>58</v>
      </c>
      <c r="D530" s="17" t="s">
        <v>5</v>
      </c>
      <c r="E530" s="19">
        <f>5.3*2+5.9*2-1.4</f>
        <v>21</v>
      </c>
    </row>
    <row r="531" spans="1:5" ht="14.25" customHeight="1">
      <c r="A531" s="17">
        <v>2</v>
      </c>
      <c r="B531" s="21"/>
      <c r="C531" s="22" t="s">
        <v>176</v>
      </c>
      <c r="D531" s="17" t="s">
        <v>9</v>
      </c>
      <c r="E531" s="19">
        <v>32.200000000000003</v>
      </c>
    </row>
    <row r="532" spans="1:5" ht="14.25" customHeight="1">
      <c r="A532" s="17"/>
      <c r="B532" s="21"/>
      <c r="C532" s="20" t="s">
        <v>19</v>
      </c>
      <c r="D532" s="17" t="s">
        <v>7</v>
      </c>
      <c r="E532" s="19">
        <f>ROUND(15*E531,2)</f>
        <v>483</v>
      </c>
    </row>
    <row r="533" spans="1:5" ht="14.25" customHeight="1">
      <c r="A533" s="17">
        <v>3</v>
      </c>
      <c r="B533" s="21"/>
      <c r="C533" s="22" t="s">
        <v>66</v>
      </c>
      <c r="D533" s="17" t="s">
        <v>9</v>
      </c>
      <c r="E533" s="19">
        <f>ROUND(0.05*E531,2)</f>
        <v>1.61</v>
      </c>
    </row>
    <row r="534" spans="1:5">
      <c r="A534" s="28"/>
      <c r="B534" s="24"/>
      <c r="C534" s="25" t="s">
        <v>23</v>
      </c>
      <c r="D534" s="26" t="s">
        <v>6</v>
      </c>
      <c r="E534" s="27">
        <f>ROUND(0.8*E533,2)</f>
        <v>1.29</v>
      </c>
    </row>
    <row r="535" spans="1:5" ht="14.25" customHeight="1">
      <c r="A535" s="17"/>
      <c r="B535" s="21"/>
      <c r="C535" s="20" t="s">
        <v>60</v>
      </c>
      <c r="D535" s="17" t="s">
        <v>21</v>
      </c>
      <c r="E535" s="19">
        <f>ROUND(0.6*E533,2)</f>
        <v>0.97</v>
      </c>
    </row>
    <row r="536" spans="1:5" ht="14.25" customHeight="1">
      <c r="A536" s="17"/>
      <c r="B536" s="21"/>
      <c r="C536" s="20" t="s">
        <v>42</v>
      </c>
      <c r="D536" s="17" t="s">
        <v>9</v>
      </c>
      <c r="E536" s="19">
        <f>ROUND(0.05*E533,2)</f>
        <v>0.08</v>
      </c>
    </row>
    <row r="537" spans="1:5" ht="14.25" customHeight="1">
      <c r="A537" s="17">
        <v>4</v>
      </c>
      <c r="B537" s="21"/>
      <c r="C537" s="22" t="s">
        <v>62</v>
      </c>
      <c r="D537" s="17" t="s">
        <v>9</v>
      </c>
      <c r="E537" s="19">
        <f>E531</f>
        <v>32.200000000000003</v>
      </c>
    </row>
    <row r="538" spans="1:5" ht="14.25" customHeight="1">
      <c r="A538" s="17"/>
      <c r="B538" s="21"/>
      <c r="C538" s="20" t="s">
        <v>50</v>
      </c>
      <c r="D538" s="17" t="s">
        <v>21</v>
      </c>
      <c r="E538" s="19">
        <f>ROUND(0.15*E537,2)</f>
        <v>4.83</v>
      </c>
    </row>
    <row r="539" spans="1:5" ht="14.25" customHeight="1">
      <c r="A539" s="29">
        <v>5</v>
      </c>
      <c r="B539" s="29"/>
      <c r="C539" s="30" t="s">
        <v>36</v>
      </c>
      <c r="D539" s="29" t="s">
        <v>9</v>
      </c>
      <c r="E539" s="31">
        <f>E537</f>
        <v>32.200000000000003</v>
      </c>
    </row>
    <row r="540" spans="1:5" ht="14.25" customHeight="1">
      <c r="A540" s="29"/>
      <c r="B540" s="29"/>
      <c r="C540" s="33" t="s">
        <v>63</v>
      </c>
      <c r="D540" s="29" t="s">
        <v>9</v>
      </c>
      <c r="E540" s="31">
        <f>ROUND((1.08*E539),2)</f>
        <v>34.78</v>
      </c>
    </row>
    <row r="541" spans="1:5">
      <c r="A541" s="29"/>
      <c r="B541" s="29"/>
      <c r="C541" s="33" t="s">
        <v>37</v>
      </c>
      <c r="D541" s="29" t="s">
        <v>6</v>
      </c>
      <c r="E541" s="31">
        <f>ROUND(0.4*E539,2)</f>
        <v>12.88</v>
      </c>
    </row>
    <row r="542" spans="1:5" ht="14.25" customHeight="1">
      <c r="A542" s="29"/>
      <c r="B542" s="29"/>
      <c r="C542" s="33" t="s">
        <v>38</v>
      </c>
      <c r="D542" s="29" t="s">
        <v>5</v>
      </c>
      <c r="E542" s="31">
        <f>ROUND(0.5*E539,2)</f>
        <v>16.100000000000001</v>
      </c>
    </row>
    <row r="543" spans="1:5" ht="14.25" customHeight="1">
      <c r="A543" s="29">
        <v>6</v>
      </c>
      <c r="B543" s="29"/>
      <c r="C543" s="30" t="s">
        <v>64</v>
      </c>
      <c r="D543" s="29" t="s">
        <v>5</v>
      </c>
      <c r="E543" s="31">
        <f>E530</f>
        <v>21</v>
      </c>
    </row>
    <row r="544" spans="1:5">
      <c r="A544" s="29">
        <v>7</v>
      </c>
      <c r="B544" s="29"/>
      <c r="C544" s="30" t="s">
        <v>65</v>
      </c>
      <c r="D544" s="29" t="s">
        <v>5</v>
      </c>
      <c r="E544" s="31">
        <v>1.4</v>
      </c>
    </row>
    <row r="545" spans="1:5" ht="14.25" customHeight="1">
      <c r="A545" s="13"/>
      <c r="B545" s="13"/>
      <c r="C545" s="15" t="s">
        <v>79</v>
      </c>
      <c r="D545" s="13"/>
      <c r="E545" s="14"/>
    </row>
    <row r="546" spans="1:5" ht="14.25" customHeight="1">
      <c r="A546" s="13"/>
      <c r="B546" s="13"/>
      <c r="C546" s="15" t="s">
        <v>56</v>
      </c>
      <c r="D546" s="13"/>
      <c r="E546" s="14"/>
    </row>
    <row r="547" spans="1:5" ht="14.25" customHeight="1">
      <c r="A547" s="16">
        <v>1</v>
      </c>
      <c r="B547" s="17"/>
      <c r="C547" s="18" t="s">
        <v>47</v>
      </c>
      <c r="D547" s="17" t="s">
        <v>9</v>
      </c>
      <c r="E547" s="19">
        <v>72.8</v>
      </c>
    </row>
    <row r="548" spans="1:5" ht="14.25" customHeight="1">
      <c r="A548" s="16">
        <v>2</v>
      </c>
      <c r="B548" s="17"/>
      <c r="C548" s="18" t="s">
        <v>77</v>
      </c>
      <c r="D548" s="17" t="s">
        <v>9</v>
      </c>
      <c r="E548" s="19">
        <f>ROUND(0.02*E547,2)</f>
        <v>1.46</v>
      </c>
    </row>
    <row r="549" spans="1:5" ht="14.25" customHeight="1">
      <c r="A549" s="16"/>
      <c r="B549" s="20"/>
      <c r="C549" s="20" t="s">
        <v>49</v>
      </c>
      <c r="D549" s="17" t="s">
        <v>6</v>
      </c>
      <c r="E549" s="19">
        <f>ROUND(15*E548,2)</f>
        <v>21.9</v>
      </c>
    </row>
    <row r="550" spans="1:5">
      <c r="A550" s="17">
        <v>3</v>
      </c>
      <c r="B550" s="21"/>
      <c r="C550" s="22" t="s">
        <v>61</v>
      </c>
      <c r="D550" s="17" t="s">
        <v>9</v>
      </c>
      <c r="E550" s="19">
        <f>E547</f>
        <v>72.8</v>
      </c>
    </row>
    <row r="551" spans="1:5" ht="14.25" customHeight="1">
      <c r="A551" s="17"/>
      <c r="B551" s="21"/>
      <c r="C551" s="20" t="s">
        <v>50</v>
      </c>
      <c r="D551" s="17" t="s">
        <v>21</v>
      </c>
      <c r="E551" s="19">
        <f>ROUND(0.15*E550,2)</f>
        <v>10.92</v>
      </c>
    </row>
    <row r="552" spans="1:5" ht="14.25" customHeight="1">
      <c r="A552" s="17"/>
      <c r="B552" s="21"/>
      <c r="C552" s="20" t="s">
        <v>51</v>
      </c>
      <c r="D552" s="17" t="s">
        <v>6</v>
      </c>
      <c r="E552" s="19">
        <f>ROUND(8.5*E550,2)</f>
        <v>618.79999999999995</v>
      </c>
    </row>
    <row r="553" spans="1:5" ht="36.75" customHeight="1">
      <c r="A553" s="17"/>
      <c r="B553" s="21"/>
      <c r="C553" s="20" t="s">
        <v>52</v>
      </c>
      <c r="D553" s="17" t="s">
        <v>6</v>
      </c>
      <c r="E553" s="19">
        <f>ROUND(1.6*E550,2)</f>
        <v>116.48</v>
      </c>
    </row>
    <row r="554" spans="1:5">
      <c r="A554" s="17"/>
      <c r="B554" s="21"/>
      <c r="C554" s="20" t="s">
        <v>53</v>
      </c>
      <c r="D554" s="17" t="s">
        <v>6</v>
      </c>
      <c r="E554" s="19">
        <f>ROUND(1.6*E550,2)</f>
        <v>116.48</v>
      </c>
    </row>
    <row r="555" spans="1:5" ht="14.25" customHeight="1">
      <c r="A555" s="17"/>
      <c r="B555" s="21"/>
      <c r="C555" s="20" t="s">
        <v>42</v>
      </c>
      <c r="D555" s="17" t="s">
        <v>9</v>
      </c>
      <c r="E555" s="19">
        <f>ROUND(0.05*E550,2)</f>
        <v>3.64</v>
      </c>
    </row>
    <row r="556" spans="1:5" ht="14.25" customHeight="1">
      <c r="A556" s="17">
        <v>4</v>
      </c>
      <c r="B556" s="21"/>
      <c r="C556" s="22" t="s">
        <v>54</v>
      </c>
      <c r="D556" s="17" t="s">
        <v>9</v>
      </c>
      <c r="E556" s="19">
        <f>E550</f>
        <v>72.8</v>
      </c>
    </row>
    <row r="557" spans="1:5" ht="14.25" customHeight="1">
      <c r="A557" s="17"/>
      <c r="B557" s="21"/>
      <c r="C557" s="20" t="s">
        <v>55</v>
      </c>
      <c r="D557" s="17" t="s">
        <v>21</v>
      </c>
      <c r="E557" s="19">
        <f>ROUND(0.35*E556,2)</f>
        <v>25.48</v>
      </c>
    </row>
    <row r="558" spans="1:5" ht="14.25" customHeight="1">
      <c r="A558" s="17">
        <v>5</v>
      </c>
      <c r="B558" s="21"/>
      <c r="C558" s="22" t="s">
        <v>86</v>
      </c>
      <c r="D558" s="17" t="s">
        <v>9</v>
      </c>
      <c r="E558" s="19">
        <v>2.4</v>
      </c>
    </row>
    <row r="559" spans="1:5" ht="14.25" customHeight="1">
      <c r="A559" s="23"/>
      <c r="B559" s="24"/>
      <c r="C559" s="25" t="s">
        <v>22</v>
      </c>
      <c r="D559" s="26" t="s">
        <v>9</v>
      </c>
      <c r="E559" s="27">
        <f>ROUND(1.03*E558,2)</f>
        <v>2.4700000000000002</v>
      </c>
    </row>
    <row r="560" spans="1:5" ht="51" customHeight="1">
      <c r="A560" s="23"/>
      <c r="B560" s="24"/>
      <c r="C560" s="25" t="s">
        <v>13</v>
      </c>
      <c r="D560" s="26" t="s">
        <v>7</v>
      </c>
      <c r="E560" s="27">
        <f>ROUND(2*E558,2)</f>
        <v>4.8</v>
      </c>
    </row>
    <row r="561" spans="1:5" ht="14.25" customHeight="1">
      <c r="A561" s="17"/>
      <c r="B561" s="21"/>
      <c r="C561" s="20" t="s">
        <v>87</v>
      </c>
      <c r="D561" s="17" t="s">
        <v>9</v>
      </c>
      <c r="E561" s="19">
        <f>ROUND(0.35*E558,2)</f>
        <v>0.84</v>
      </c>
    </row>
    <row r="562" spans="1:5">
      <c r="A562" s="28"/>
      <c r="B562" s="24"/>
      <c r="C562" s="25" t="s">
        <v>19</v>
      </c>
      <c r="D562" s="26" t="s">
        <v>7</v>
      </c>
      <c r="E562" s="27">
        <f>ROUND(25*E558,)</f>
        <v>60</v>
      </c>
    </row>
    <row r="563" spans="1:5">
      <c r="A563" s="17"/>
      <c r="B563" s="21"/>
      <c r="C563" s="20" t="s">
        <v>52</v>
      </c>
      <c r="D563" s="17" t="s">
        <v>6</v>
      </c>
      <c r="E563" s="19">
        <f>ROUND(1.6*E558,2)</f>
        <v>3.84</v>
      </c>
    </row>
    <row r="564" spans="1:5">
      <c r="A564" s="17"/>
      <c r="B564" s="21"/>
      <c r="C564" s="20" t="s">
        <v>55</v>
      </c>
      <c r="D564" s="17" t="s">
        <v>21</v>
      </c>
      <c r="E564" s="19">
        <f>ROUND(0.35*E558,2)</f>
        <v>0.84</v>
      </c>
    </row>
    <row r="565" spans="1:5" ht="14.25" customHeight="1">
      <c r="A565" s="17">
        <v>7</v>
      </c>
      <c r="B565" s="21"/>
      <c r="C565" s="22" t="s">
        <v>173</v>
      </c>
      <c r="D565" s="17" t="s">
        <v>9</v>
      </c>
      <c r="E565" s="19">
        <f>2.3*1.37</f>
        <v>3.15</v>
      </c>
    </row>
    <row r="566" spans="1:5">
      <c r="A566" s="17"/>
      <c r="B566" s="21"/>
      <c r="C566" s="15" t="s">
        <v>57</v>
      </c>
      <c r="D566" s="17"/>
      <c r="E566" s="19"/>
    </row>
    <row r="567" spans="1:5" ht="14.25" customHeight="1">
      <c r="A567" s="17">
        <v>1</v>
      </c>
      <c r="B567" s="21"/>
      <c r="C567" s="22" t="s">
        <v>58</v>
      </c>
      <c r="D567" s="17" t="s">
        <v>5</v>
      </c>
      <c r="E567" s="19">
        <f>5.2*2+5.9*2-1.4</f>
        <v>20.8</v>
      </c>
    </row>
    <row r="568" spans="1:5" ht="14.25" customHeight="1">
      <c r="A568" s="17">
        <v>2</v>
      </c>
      <c r="B568" s="21"/>
      <c r="C568" s="22" t="s">
        <v>176</v>
      </c>
      <c r="D568" s="17" t="s">
        <v>9</v>
      </c>
      <c r="E568" s="19">
        <v>31.4</v>
      </c>
    </row>
    <row r="569" spans="1:5" ht="14.25" customHeight="1">
      <c r="A569" s="17"/>
      <c r="B569" s="21"/>
      <c r="C569" s="20" t="s">
        <v>19</v>
      </c>
      <c r="D569" s="17" t="s">
        <v>7</v>
      </c>
      <c r="E569" s="19">
        <f>ROUND(15*E568,2)</f>
        <v>471</v>
      </c>
    </row>
    <row r="570" spans="1:5" ht="14.25" customHeight="1">
      <c r="A570" s="17">
        <v>3</v>
      </c>
      <c r="B570" s="21"/>
      <c r="C570" s="22" t="s">
        <v>66</v>
      </c>
      <c r="D570" s="17" t="s">
        <v>9</v>
      </c>
      <c r="E570" s="19">
        <f>ROUND(0.05*E568,2)</f>
        <v>1.57</v>
      </c>
    </row>
    <row r="571" spans="1:5" ht="14.25" customHeight="1">
      <c r="A571" s="28"/>
      <c r="B571" s="24"/>
      <c r="C571" s="25" t="s">
        <v>23</v>
      </c>
      <c r="D571" s="26" t="s">
        <v>6</v>
      </c>
      <c r="E571" s="27">
        <f>ROUND(0.8*E570,2)</f>
        <v>1.26</v>
      </c>
    </row>
    <row r="572" spans="1:5" ht="14.25" customHeight="1">
      <c r="A572" s="17"/>
      <c r="B572" s="21"/>
      <c r="C572" s="20" t="s">
        <v>60</v>
      </c>
      <c r="D572" s="17" t="s">
        <v>21</v>
      </c>
      <c r="E572" s="19">
        <f>ROUND(0.6*E570,2)</f>
        <v>0.94</v>
      </c>
    </row>
    <row r="573" spans="1:5" ht="14.25" customHeight="1">
      <c r="A573" s="17"/>
      <c r="B573" s="21"/>
      <c r="C573" s="20" t="s">
        <v>42</v>
      </c>
      <c r="D573" s="17" t="s">
        <v>9</v>
      </c>
      <c r="E573" s="19">
        <f>ROUND(0.05*E570,2)</f>
        <v>0.08</v>
      </c>
    </row>
    <row r="574" spans="1:5">
      <c r="A574" s="17">
        <v>4</v>
      </c>
      <c r="B574" s="21"/>
      <c r="C574" s="22" t="s">
        <v>62</v>
      </c>
      <c r="D574" s="17" t="s">
        <v>9</v>
      </c>
      <c r="E574" s="19">
        <f>E568</f>
        <v>31.4</v>
      </c>
    </row>
    <row r="575" spans="1:5" ht="14.25" customHeight="1">
      <c r="A575" s="17"/>
      <c r="B575" s="21"/>
      <c r="C575" s="20" t="s">
        <v>50</v>
      </c>
      <c r="D575" s="17" t="s">
        <v>21</v>
      </c>
      <c r="E575" s="19">
        <f>ROUND(0.15*E574,2)</f>
        <v>4.71</v>
      </c>
    </row>
    <row r="576" spans="1:5" ht="14.25" customHeight="1">
      <c r="A576" s="29">
        <v>5</v>
      </c>
      <c r="B576" s="29"/>
      <c r="C576" s="30" t="s">
        <v>36</v>
      </c>
      <c r="D576" s="29" t="s">
        <v>9</v>
      </c>
      <c r="E576" s="31">
        <f>E574</f>
        <v>31.4</v>
      </c>
    </row>
    <row r="577" spans="1:5" ht="14.25" customHeight="1">
      <c r="A577" s="29"/>
      <c r="B577" s="29"/>
      <c r="C577" s="33" t="s">
        <v>63</v>
      </c>
      <c r="D577" s="29" t="s">
        <v>9</v>
      </c>
      <c r="E577" s="31">
        <f>ROUND((1.08*E576),2)</f>
        <v>33.909999999999997</v>
      </c>
    </row>
    <row r="578" spans="1:5" ht="14.25" customHeight="1">
      <c r="A578" s="29"/>
      <c r="B578" s="29"/>
      <c r="C578" s="33" t="s">
        <v>37</v>
      </c>
      <c r="D578" s="29" t="s">
        <v>6</v>
      </c>
      <c r="E578" s="31">
        <f>ROUND(0.4*E576,2)</f>
        <v>12.56</v>
      </c>
    </row>
    <row r="579" spans="1:5" ht="14.25" customHeight="1">
      <c r="A579" s="29"/>
      <c r="B579" s="29"/>
      <c r="C579" s="33" t="s">
        <v>38</v>
      </c>
      <c r="D579" s="29" t="s">
        <v>5</v>
      </c>
      <c r="E579" s="31">
        <f>ROUND(0.5*E576,2)</f>
        <v>15.7</v>
      </c>
    </row>
    <row r="580" spans="1:5" ht="14.25" customHeight="1">
      <c r="A580" s="29">
        <v>6</v>
      </c>
      <c r="B580" s="29"/>
      <c r="C580" s="30" t="s">
        <v>64</v>
      </c>
      <c r="D580" s="29" t="s">
        <v>5</v>
      </c>
      <c r="E580" s="31">
        <f>E567</f>
        <v>20.8</v>
      </c>
    </row>
    <row r="581" spans="1:5">
      <c r="A581" s="29">
        <v>7</v>
      </c>
      <c r="B581" s="29"/>
      <c r="C581" s="30" t="s">
        <v>65</v>
      </c>
      <c r="D581" s="29" t="s">
        <v>5</v>
      </c>
      <c r="E581" s="31">
        <v>1.4</v>
      </c>
    </row>
    <row r="582" spans="1:5" ht="14.25" customHeight="1">
      <c r="A582" s="13"/>
      <c r="B582" s="13"/>
      <c r="C582" s="15" t="s">
        <v>80</v>
      </c>
      <c r="D582" s="13"/>
      <c r="E582" s="14"/>
    </row>
    <row r="583" spans="1:5" ht="14.25" customHeight="1">
      <c r="A583" s="13"/>
      <c r="B583" s="13"/>
      <c r="C583" s="15" t="s">
        <v>56</v>
      </c>
      <c r="D583" s="13"/>
      <c r="E583" s="14"/>
    </row>
    <row r="584" spans="1:5" ht="14.25" customHeight="1">
      <c r="A584" s="16">
        <v>1</v>
      </c>
      <c r="B584" s="17"/>
      <c r="C584" s="18" t="s">
        <v>47</v>
      </c>
      <c r="D584" s="17" t="s">
        <v>9</v>
      </c>
      <c r="E584" s="19">
        <v>84.6</v>
      </c>
    </row>
    <row r="585" spans="1:5" ht="14.25" customHeight="1">
      <c r="A585" s="16">
        <v>2</v>
      </c>
      <c r="B585" s="17"/>
      <c r="C585" s="18" t="s">
        <v>77</v>
      </c>
      <c r="D585" s="17" t="s">
        <v>9</v>
      </c>
      <c r="E585" s="19">
        <f>ROUND(0.02*E584,2)</f>
        <v>1.69</v>
      </c>
    </row>
    <row r="586" spans="1:5" ht="14.25" customHeight="1">
      <c r="A586" s="16"/>
      <c r="B586" s="20"/>
      <c r="C586" s="20" t="s">
        <v>49</v>
      </c>
      <c r="D586" s="17" t="s">
        <v>6</v>
      </c>
      <c r="E586" s="19">
        <f>ROUND(15*E585,2)</f>
        <v>25.35</v>
      </c>
    </row>
    <row r="587" spans="1:5">
      <c r="A587" s="17">
        <v>3</v>
      </c>
      <c r="B587" s="21"/>
      <c r="C587" s="22" t="s">
        <v>61</v>
      </c>
      <c r="D587" s="17" t="s">
        <v>9</v>
      </c>
      <c r="E587" s="19">
        <f>E584</f>
        <v>84.6</v>
      </c>
    </row>
    <row r="588" spans="1:5" ht="14.25" customHeight="1">
      <c r="A588" s="17"/>
      <c r="B588" s="21"/>
      <c r="C588" s="20" t="s">
        <v>50</v>
      </c>
      <c r="D588" s="17" t="s">
        <v>21</v>
      </c>
      <c r="E588" s="19">
        <f>ROUND(0.15*E587,2)</f>
        <v>12.69</v>
      </c>
    </row>
    <row r="589" spans="1:5" ht="14.25" customHeight="1">
      <c r="A589" s="17"/>
      <c r="B589" s="21"/>
      <c r="C589" s="20" t="s">
        <v>51</v>
      </c>
      <c r="D589" s="17" t="s">
        <v>6</v>
      </c>
      <c r="E589" s="19">
        <f>ROUND(8.5*E587,2)</f>
        <v>719.1</v>
      </c>
    </row>
    <row r="590" spans="1:5" ht="27" customHeight="1">
      <c r="A590" s="17"/>
      <c r="B590" s="21"/>
      <c r="C590" s="20" t="s">
        <v>52</v>
      </c>
      <c r="D590" s="17" t="s">
        <v>6</v>
      </c>
      <c r="E590" s="19">
        <f>ROUND(1.6*E587,2)</f>
        <v>135.36000000000001</v>
      </c>
    </row>
    <row r="591" spans="1:5">
      <c r="A591" s="17"/>
      <c r="B591" s="21"/>
      <c r="C591" s="20" t="s">
        <v>53</v>
      </c>
      <c r="D591" s="17" t="s">
        <v>6</v>
      </c>
      <c r="E591" s="19">
        <f>ROUND(1.6*E587,2)</f>
        <v>135.36000000000001</v>
      </c>
    </row>
    <row r="592" spans="1:5" ht="14.25" customHeight="1">
      <c r="A592" s="17"/>
      <c r="B592" s="21"/>
      <c r="C592" s="20" t="s">
        <v>42</v>
      </c>
      <c r="D592" s="17" t="s">
        <v>9</v>
      </c>
      <c r="E592" s="19">
        <f>ROUND(0.05*E587,2)</f>
        <v>4.2300000000000004</v>
      </c>
    </row>
    <row r="593" spans="1:5" ht="14.25" customHeight="1">
      <c r="A593" s="17">
        <v>4</v>
      </c>
      <c r="B593" s="21"/>
      <c r="C593" s="22" t="s">
        <v>54</v>
      </c>
      <c r="D593" s="17" t="s">
        <v>9</v>
      </c>
      <c r="E593" s="19">
        <f>E587</f>
        <v>84.6</v>
      </c>
    </row>
    <row r="594" spans="1:5" ht="14.25" customHeight="1">
      <c r="A594" s="17"/>
      <c r="B594" s="21"/>
      <c r="C594" s="20" t="s">
        <v>55</v>
      </c>
      <c r="D594" s="17" t="s">
        <v>21</v>
      </c>
      <c r="E594" s="19">
        <f>ROUND(0.35*E593,2)</f>
        <v>29.61</v>
      </c>
    </row>
    <row r="595" spans="1:5" ht="14.25" customHeight="1">
      <c r="A595" s="17">
        <v>5</v>
      </c>
      <c r="B595" s="21"/>
      <c r="C595" s="22" t="s">
        <v>86</v>
      </c>
      <c r="D595" s="17" t="s">
        <v>9</v>
      </c>
      <c r="E595" s="19">
        <v>2.4</v>
      </c>
    </row>
    <row r="596" spans="1:5" ht="14.25" customHeight="1">
      <c r="A596" s="23"/>
      <c r="B596" s="24"/>
      <c r="C596" s="25" t="s">
        <v>22</v>
      </c>
      <c r="D596" s="26" t="s">
        <v>9</v>
      </c>
      <c r="E596" s="27">
        <f>ROUND(1.03*E595,2)</f>
        <v>2.4700000000000002</v>
      </c>
    </row>
    <row r="597" spans="1:5" ht="14.25" customHeight="1">
      <c r="A597" s="23"/>
      <c r="B597" s="24"/>
      <c r="C597" s="25" t="s">
        <v>13</v>
      </c>
      <c r="D597" s="26" t="s">
        <v>7</v>
      </c>
      <c r="E597" s="27">
        <f>ROUND(2*E595,2)</f>
        <v>4.8</v>
      </c>
    </row>
    <row r="598" spans="1:5" ht="14.25" customHeight="1">
      <c r="A598" s="17"/>
      <c r="B598" s="21"/>
      <c r="C598" s="20" t="s">
        <v>87</v>
      </c>
      <c r="D598" s="17" t="s">
        <v>9</v>
      </c>
      <c r="E598" s="19">
        <f>ROUND(0.35*E595,2)</f>
        <v>0.84</v>
      </c>
    </row>
    <row r="599" spans="1:5">
      <c r="A599" s="28"/>
      <c r="B599" s="24"/>
      <c r="C599" s="25" t="s">
        <v>19</v>
      </c>
      <c r="D599" s="26" t="s">
        <v>7</v>
      </c>
      <c r="E599" s="27">
        <f>ROUND(25*E595,)</f>
        <v>60</v>
      </c>
    </row>
    <row r="600" spans="1:5" ht="42" customHeight="1">
      <c r="A600" s="17"/>
      <c r="B600" s="21"/>
      <c r="C600" s="20" t="s">
        <v>52</v>
      </c>
      <c r="D600" s="17" t="s">
        <v>6</v>
      </c>
      <c r="E600" s="19">
        <f>ROUND(1.6*E595,2)</f>
        <v>3.84</v>
      </c>
    </row>
    <row r="601" spans="1:5" ht="14.25" customHeight="1">
      <c r="A601" s="17"/>
      <c r="B601" s="21"/>
      <c r="C601" s="20" t="s">
        <v>55</v>
      </c>
      <c r="D601" s="17" t="s">
        <v>21</v>
      </c>
      <c r="E601" s="19">
        <f>ROUND(0.35*E595,2)</f>
        <v>0.84</v>
      </c>
    </row>
    <row r="602" spans="1:5">
      <c r="A602" s="17">
        <v>6</v>
      </c>
      <c r="B602" s="21"/>
      <c r="C602" s="22" t="s">
        <v>88</v>
      </c>
      <c r="D602" s="17" t="s">
        <v>9</v>
      </c>
      <c r="E602" s="19">
        <v>4.4000000000000004</v>
      </c>
    </row>
    <row r="603" spans="1:5" ht="14.25" customHeight="1">
      <c r="A603" s="17"/>
      <c r="B603" s="21"/>
      <c r="C603" s="20" t="s">
        <v>52</v>
      </c>
      <c r="D603" s="17" t="s">
        <v>6</v>
      </c>
      <c r="E603" s="19">
        <f>ROUND(1.6*E602,2)</f>
        <v>7.04</v>
      </c>
    </row>
    <row r="604" spans="1:5" ht="14.25" customHeight="1">
      <c r="A604" s="17"/>
      <c r="B604" s="21"/>
      <c r="C604" s="20" t="s">
        <v>55</v>
      </c>
      <c r="D604" s="17" t="s">
        <v>21</v>
      </c>
      <c r="E604" s="19">
        <f>ROUND(0.35*E602,2)</f>
        <v>1.54</v>
      </c>
    </row>
    <row r="605" spans="1:5" ht="14.25" customHeight="1">
      <c r="A605" s="17">
        <v>7</v>
      </c>
      <c r="B605" s="21"/>
      <c r="C605" s="22" t="s">
        <v>173</v>
      </c>
      <c r="D605" s="17" t="s">
        <v>9</v>
      </c>
      <c r="E605" s="19">
        <f>2.3*1.37</f>
        <v>3.15</v>
      </c>
    </row>
    <row r="606" spans="1:5" ht="14.25" customHeight="1">
      <c r="A606" s="17"/>
      <c r="B606" s="21"/>
      <c r="C606" s="15" t="s">
        <v>57</v>
      </c>
      <c r="D606" s="17"/>
      <c r="E606" s="19"/>
    </row>
    <row r="607" spans="1:5" ht="14.25" customHeight="1">
      <c r="A607" s="17">
        <v>1</v>
      </c>
      <c r="B607" s="21"/>
      <c r="C607" s="22" t="s">
        <v>58</v>
      </c>
      <c r="D607" s="17" t="s">
        <v>5</v>
      </c>
      <c r="E607" s="19">
        <f>5.9*2+6*2-1.4</f>
        <v>22.4</v>
      </c>
    </row>
    <row r="608" spans="1:5" ht="14.25" customHeight="1">
      <c r="A608" s="17">
        <v>2</v>
      </c>
      <c r="B608" s="21"/>
      <c r="C608" s="22" t="s">
        <v>176</v>
      </c>
      <c r="D608" s="17" t="s">
        <v>9</v>
      </c>
      <c r="E608" s="19">
        <v>36.6</v>
      </c>
    </row>
    <row r="609" spans="1:5" ht="14.25" customHeight="1">
      <c r="A609" s="17"/>
      <c r="B609" s="21"/>
      <c r="C609" s="20" t="s">
        <v>19</v>
      </c>
      <c r="D609" s="17" t="s">
        <v>7</v>
      </c>
      <c r="E609" s="19">
        <f>ROUND(15*E608,2)</f>
        <v>549</v>
      </c>
    </row>
    <row r="610" spans="1:5" ht="14.25" customHeight="1">
      <c r="A610" s="17">
        <v>3</v>
      </c>
      <c r="B610" s="21"/>
      <c r="C610" s="22" t="s">
        <v>66</v>
      </c>
      <c r="D610" s="17" t="s">
        <v>9</v>
      </c>
      <c r="E610" s="19">
        <f>ROUND(0.05*E608,2)</f>
        <v>1.83</v>
      </c>
    </row>
    <row r="611" spans="1:5">
      <c r="A611" s="28"/>
      <c r="B611" s="24"/>
      <c r="C611" s="25" t="s">
        <v>23</v>
      </c>
      <c r="D611" s="26" t="s">
        <v>6</v>
      </c>
      <c r="E611" s="27">
        <f>ROUND(0.8*E610,2)</f>
        <v>1.46</v>
      </c>
    </row>
    <row r="612" spans="1:5" ht="14.25" customHeight="1">
      <c r="A612" s="17"/>
      <c r="B612" s="21"/>
      <c r="C612" s="20" t="s">
        <v>60</v>
      </c>
      <c r="D612" s="17" t="s">
        <v>21</v>
      </c>
      <c r="E612" s="19">
        <f>ROUND(0.6*E610,2)</f>
        <v>1.1000000000000001</v>
      </c>
    </row>
    <row r="613" spans="1:5" ht="14.25" customHeight="1">
      <c r="A613" s="17"/>
      <c r="B613" s="21"/>
      <c r="C613" s="20" t="s">
        <v>42</v>
      </c>
      <c r="D613" s="17" t="s">
        <v>9</v>
      </c>
      <c r="E613" s="19">
        <f>ROUND(0.05*E610,2)</f>
        <v>0.09</v>
      </c>
    </row>
    <row r="614" spans="1:5" ht="14.25" customHeight="1">
      <c r="A614" s="17">
        <v>4</v>
      </c>
      <c r="B614" s="21"/>
      <c r="C614" s="22" t="s">
        <v>62</v>
      </c>
      <c r="D614" s="17" t="s">
        <v>9</v>
      </c>
      <c r="E614" s="19">
        <f>E608</f>
        <v>36.6</v>
      </c>
    </row>
    <row r="615" spans="1:5" ht="14.25" customHeight="1">
      <c r="A615" s="17"/>
      <c r="B615" s="21"/>
      <c r="C615" s="20" t="s">
        <v>50</v>
      </c>
      <c r="D615" s="17" t="s">
        <v>21</v>
      </c>
      <c r="E615" s="19">
        <f>ROUND(0.15*E614,2)</f>
        <v>5.49</v>
      </c>
    </row>
    <row r="616" spans="1:5" ht="14.25" customHeight="1">
      <c r="A616" s="29">
        <v>5</v>
      </c>
      <c r="B616" s="29"/>
      <c r="C616" s="30" t="s">
        <v>36</v>
      </c>
      <c r="D616" s="29" t="s">
        <v>9</v>
      </c>
      <c r="E616" s="31">
        <f>E614</f>
        <v>36.6</v>
      </c>
    </row>
    <row r="617" spans="1:5" ht="14.25" customHeight="1">
      <c r="A617" s="29"/>
      <c r="B617" s="29"/>
      <c r="C617" s="33" t="s">
        <v>63</v>
      </c>
      <c r="D617" s="29" t="s">
        <v>9</v>
      </c>
      <c r="E617" s="31">
        <f>ROUND((1.08*E616),2)</f>
        <v>39.53</v>
      </c>
    </row>
    <row r="618" spans="1:5">
      <c r="A618" s="29"/>
      <c r="B618" s="29"/>
      <c r="C618" s="33" t="s">
        <v>37</v>
      </c>
      <c r="D618" s="29" t="s">
        <v>6</v>
      </c>
      <c r="E618" s="31">
        <f>ROUND(0.4*E616,2)</f>
        <v>14.64</v>
      </c>
    </row>
    <row r="619" spans="1:5" ht="14.25" customHeight="1">
      <c r="A619" s="29"/>
      <c r="B619" s="29"/>
      <c r="C619" s="33" t="s">
        <v>38</v>
      </c>
      <c r="D619" s="29" t="s">
        <v>5</v>
      </c>
      <c r="E619" s="31">
        <f>ROUND(0.5*E616,2)</f>
        <v>18.3</v>
      </c>
    </row>
    <row r="620" spans="1:5" ht="14.25" customHeight="1">
      <c r="A620" s="29">
        <v>6</v>
      </c>
      <c r="B620" s="29"/>
      <c r="C620" s="30" t="s">
        <v>64</v>
      </c>
      <c r="D620" s="29" t="s">
        <v>5</v>
      </c>
      <c r="E620" s="31">
        <f>E607</f>
        <v>22.4</v>
      </c>
    </row>
    <row r="621" spans="1:5">
      <c r="A621" s="29">
        <v>7</v>
      </c>
      <c r="B621" s="29"/>
      <c r="C621" s="30" t="s">
        <v>65</v>
      </c>
      <c r="D621" s="29" t="s">
        <v>5</v>
      </c>
      <c r="E621" s="31">
        <v>1.4</v>
      </c>
    </row>
    <row r="622" spans="1:5" ht="14.25" customHeight="1">
      <c r="A622" s="13"/>
      <c r="B622" s="13"/>
      <c r="C622" s="15" t="s">
        <v>81</v>
      </c>
      <c r="D622" s="13"/>
      <c r="E622" s="14"/>
    </row>
    <row r="623" spans="1:5" ht="14.25" customHeight="1">
      <c r="A623" s="13"/>
      <c r="B623" s="13"/>
      <c r="C623" s="15" t="s">
        <v>56</v>
      </c>
      <c r="D623" s="13"/>
      <c r="E623" s="14"/>
    </row>
    <row r="624" spans="1:5" ht="14.25" customHeight="1">
      <c r="A624" s="16">
        <v>1</v>
      </c>
      <c r="B624" s="17"/>
      <c r="C624" s="18" t="s">
        <v>47</v>
      </c>
      <c r="D624" s="17" t="s">
        <v>9</v>
      </c>
      <c r="E624" s="19">
        <v>96.7</v>
      </c>
    </row>
    <row r="625" spans="1:5" ht="14.25" customHeight="1">
      <c r="A625" s="16">
        <v>2</v>
      </c>
      <c r="B625" s="17"/>
      <c r="C625" s="18" t="s">
        <v>77</v>
      </c>
      <c r="D625" s="17" t="s">
        <v>9</v>
      </c>
      <c r="E625" s="19">
        <f>ROUND(0.02*E624,2)</f>
        <v>1.93</v>
      </c>
    </row>
    <row r="626" spans="1:5" ht="14.25" customHeight="1">
      <c r="A626" s="16"/>
      <c r="B626" s="20"/>
      <c r="C626" s="20" t="s">
        <v>49</v>
      </c>
      <c r="D626" s="17" t="s">
        <v>6</v>
      </c>
      <c r="E626" s="19">
        <f>ROUND(15*E625,2)</f>
        <v>28.95</v>
      </c>
    </row>
    <row r="627" spans="1:5">
      <c r="A627" s="17">
        <v>3</v>
      </c>
      <c r="B627" s="21"/>
      <c r="C627" s="22" t="s">
        <v>61</v>
      </c>
      <c r="D627" s="17" t="s">
        <v>9</v>
      </c>
      <c r="E627" s="19">
        <f>E624</f>
        <v>96.7</v>
      </c>
    </row>
    <row r="628" spans="1:5" ht="14.25" customHeight="1">
      <c r="A628" s="17"/>
      <c r="B628" s="21"/>
      <c r="C628" s="20" t="s">
        <v>50</v>
      </c>
      <c r="D628" s="17" t="s">
        <v>21</v>
      </c>
      <c r="E628" s="19">
        <f>ROUND(0.15*E627,2)</f>
        <v>14.51</v>
      </c>
    </row>
    <row r="629" spans="1:5" ht="14.25" customHeight="1">
      <c r="A629" s="17"/>
      <c r="B629" s="21"/>
      <c r="C629" s="20" t="s">
        <v>51</v>
      </c>
      <c r="D629" s="17" t="s">
        <v>6</v>
      </c>
      <c r="E629" s="19">
        <f>ROUND(8.5*E627,2)</f>
        <v>821.95</v>
      </c>
    </row>
    <row r="630" spans="1:5" ht="30" customHeight="1">
      <c r="A630" s="17"/>
      <c r="B630" s="21"/>
      <c r="C630" s="20" t="s">
        <v>52</v>
      </c>
      <c r="D630" s="17" t="s">
        <v>6</v>
      </c>
      <c r="E630" s="19">
        <f>ROUND(1.6*E627,2)</f>
        <v>154.72</v>
      </c>
    </row>
    <row r="631" spans="1:5">
      <c r="A631" s="17"/>
      <c r="B631" s="21"/>
      <c r="C631" s="20" t="s">
        <v>53</v>
      </c>
      <c r="D631" s="17" t="s">
        <v>6</v>
      </c>
      <c r="E631" s="19">
        <f>ROUND(1.6*E627,2)</f>
        <v>154.72</v>
      </c>
    </row>
    <row r="632" spans="1:5" ht="14.25" customHeight="1">
      <c r="A632" s="17"/>
      <c r="B632" s="21"/>
      <c r="C632" s="20" t="s">
        <v>42</v>
      </c>
      <c r="D632" s="17" t="s">
        <v>9</v>
      </c>
      <c r="E632" s="19">
        <f>ROUND(0.05*E627,2)</f>
        <v>4.84</v>
      </c>
    </row>
    <row r="633" spans="1:5" ht="14.25" customHeight="1">
      <c r="A633" s="17">
        <v>4</v>
      </c>
      <c r="B633" s="21"/>
      <c r="C633" s="22" t="s">
        <v>54</v>
      </c>
      <c r="D633" s="17" t="s">
        <v>9</v>
      </c>
      <c r="E633" s="19">
        <f>E627</f>
        <v>96.7</v>
      </c>
    </row>
    <row r="634" spans="1:5" ht="14.25" customHeight="1">
      <c r="A634" s="17"/>
      <c r="B634" s="21"/>
      <c r="C634" s="20" t="s">
        <v>55</v>
      </c>
      <c r="D634" s="17" t="s">
        <v>21</v>
      </c>
      <c r="E634" s="19">
        <f>ROUND(0.35*E633,2)</f>
        <v>33.85</v>
      </c>
    </row>
    <row r="635" spans="1:5" ht="14.25" customHeight="1">
      <c r="A635" s="17">
        <v>5</v>
      </c>
      <c r="B635" s="21"/>
      <c r="C635" s="22" t="s">
        <v>86</v>
      </c>
      <c r="D635" s="17" t="s">
        <v>9</v>
      </c>
      <c r="E635" s="19">
        <v>2.4</v>
      </c>
    </row>
    <row r="636" spans="1:5" ht="14.25" customHeight="1">
      <c r="A636" s="23"/>
      <c r="B636" s="24"/>
      <c r="C636" s="25" t="s">
        <v>22</v>
      </c>
      <c r="D636" s="26" t="s">
        <v>9</v>
      </c>
      <c r="E636" s="27">
        <f>ROUND(1.03*E635,2)</f>
        <v>2.4700000000000002</v>
      </c>
    </row>
    <row r="637" spans="1:5" ht="14.25" customHeight="1">
      <c r="A637" s="23"/>
      <c r="B637" s="24"/>
      <c r="C637" s="25" t="s">
        <v>13</v>
      </c>
      <c r="D637" s="26" t="s">
        <v>7</v>
      </c>
      <c r="E637" s="27">
        <f>ROUND(2*E635,2)</f>
        <v>4.8</v>
      </c>
    </row>
    <row r="638" spans="1:5" ht="14.25" customHeight="1">
      <c r="A638" s="17"/>
      <c r="B638" s="21"/>
      <c r="C638" s="20" t="s">
        <v>87</v>
      </c>
      <c r="D638" s="17" t="s">
        <v>9</v>
      </c>
      <c r="E638" s="19">
        <f>ROUND(0.35*E635,2)</f>
        <v>0.84</v>
      </c>
    </row>
    <row r="639" spans="1:5">
      <c r="A639" s="28"/>
      <c r="B639" s="24"/>
      <c r="C639" s="25" t="s">
        <v>19</v>
      </c>
      <c r="D639" s="26" t="s">
        <v>7</v>
      </c>
      <c r="E639" s="27">
        <f>ROUND(25*E635,)</f>
        <v>60</v>
      </c>
    </row>
    <row r="640" spans="1:5" ht="54.75" customHeight="1">
      <c r="A640" s="17"/>
      <c r="B640" s="21"/>
      <c r="C640" s="20" t="s">
        <v>52</v>
      </c>
      <c r="D640" s="17" t="s">
        <v>6</v>
      </c>
      <c r="E640" s="19">
        <f>ROUND(1.6*E635,2)</f>
        <v>3.84</v>
      </c>
    </row>
    <row r="641" spans="1:5" ht="14.25" customHeight="1">
      <c r="A641" s="17"/>
      <c r="B641" s="21"/>
      <c r="C641" s="20" t="s">
        <v>55</v>
      </c>
      <c r="D641" s="17" t="s">
        <v>21</v>
      </c>
      <c r="E641" s="19">
        <f>ROUND(0.35*E635,2)</f>
        <v>0.84</v>
      </c>
    </row>
    <row r="642" spans="1:5">
      <c r="A642" s="17">
        <v>6</v>
      </c>
      <c r="B642" s="21"/>
      <c r="C642" s="22" t="s">
        <v>88</v>
      </c>
      <c r="D642" s="17" t="s">
        <v>9</v>
      </c>
      <c r="E642" s="19">
        <v>6.6</v>
      </c>
    </row>
    <row r="643" spans="1:5" ht="14.25" customHeight="1">
      <c r="A643" s="17"/>
      <c r="B643" s="21"/>
      <c r="C643" s="20" t="s">
        <v>52</v>
      </c>
      <c r="D643" s="17" t="s">
        <v>6</v>
      </c>
      <c r="E643" s="19">
        <f>ROUND(1.6*E642,2)</f>
        <v>10.56</v>
      </c>
    </row>
    <row r="644" spans="1:5" ht="14.25" customHeight="1">
      <c r="A644" s="17"/>
      <c r="B644" s="21"/>
      <c r="C644" s="20" t="s">
        <v>55</v>
      </c>
      <c r="D644" s="17" t="s">
        <v>21</v>
      </c>
      <c r="E644" s="19">
        <f>ROUND(0.35*E642,2)</f>
        <v>2.31</v>
      </c>
    </row>
    <row r="645" spans="1:5" ht="14.25" customHeight="1">
      <c r="A645" s="17">
        <v>7</v>
      </c>
      <c r="B645" s="21"/>
      <c r="C645" s="22" t="s">
        <v>173</v>
      </c>
      <c r="D645" s="17" t="s">
        <v>9</v>
      </c>
      <c r="E645" s="19">
        <f>2.3*1.37</f>
        <v>3.15</v>
      </c>
    </row>
    <row r="646" spans="1:5" ht="14.25" customHeight="1">
      <c r="A646" s="17"/>
      <c r="B646" s="21"/>
      <c r="C646" s="15" t="s">
        <v>57</v>
      </c>
      <c r="D646" s="17"/>
      <c r="E646" s="19"/>
    </row>
    <row r="647" spans="1:5" ht="14.25" customHeight="1">
      <c r="A647" s="17">
        <v>1</v>
      </c>
      <c r="B647" s="21"/>
      <c r="C647" s="22" t="s">
        <v>58</v>
      </c>
      <c r="D647" s="17" t="s">
        <v>5</v>
      </c>
      <c r="E647" s="19">
        <f>8.3*2+6*2-1.3</f>
        <v>27.3</v>
      </c>
    </row>
    <row r="648" spans="1:5" ht="14.25" customHeight="1">
      <c r="A648" s="17">
        <v>2</v>
      </c>
      <c r="B648" s="21"/>
      <c r="C648" s="22" t="s">
        <v>176</v>
      </c>
      <c r="D648" s="17" t="s">
        <v>9</v>
      </c>
      <c r="E648" s="19">
        <v>50.7</v>
      </c>
    </row>
    <row r="649" spans="1:5" ht="14.25" customHeight="1">
      <c r="A649" s="17"/>
      <c r="B649" s="21"/>
      <c r="C649" s="20" t="s">
        <v>19</v>
      </c>
      <c r="D649" s="17" t="s">
        <v>7</v>
      </c>
      <c r="E649" s="19">
        <f>ROUND(15*E648,2)</f>
        <v>760.5</v>
      </c>
    </row>
    <row r="650" spans="1:5" ht="14.25" customHeight="1">
      <c r="A650" s="17">
        <v>3</v>
      </c>
      <c r="B650" s="21"/>
      <c r="C650" s="22" t="s">
        <v>66</v>
      </c>
      <c r="D650" s="17" t="s">
        <v>9</v>
      </c>
      <c r="E650" s="19">
        <f>ROUND(0.05*E648,2)</f>
        <v>2.54</v>
      </c>
    </row>
    <row r="651" spans="1:5">
      <c r="A651" s="28"/>
      <c r="B651" s="24"/>
      <c r="C651" s="25" t="s">
        <v>23</v>
      </c>
      <c r="D651" s="26" t="s">
        <v>6</v>
      </c>
      <c r="E651" s="27">
        <f>ROUND(0.8*E650,2)</f>
        <v>2.0299999999999998</v>
      </c>
    </row>
    <row r="652" spans="1:5" ht="14.25" customHeight="1">
      <c r="A652" s="17"/>
      <c r="B652" s="21"/>
      <c r="C652" s="20" t="s">
        <v>60</v>
      </c>
      <c r="D652" s="17" t="s">
        <v>21</v>
      </c>
      <c r="E652" s="19">
        <f>ROUND(0.6*E650,2)</f>
        <v>1.52</v>
      </c>
    </row>
    <row r="653" spans="1:5" ht="14.25" customHeight="1">
      <c r="A653" s="17"/>
      <c r="B653" s="21"/>
      <c r="C653" s="20" t="s">
        <v>42</v>
      </c>
      <c r="D653" s="17" t="s">
        <v>9</v>
      </c>
      <c r="E653" s="19">
        <f>ROUND(0.05*E650,2)</f>
        <v>0.13</v>
      </c>
    </row>
    <row r="654" spans="1:5" ht="14.25" customHeight="1">
      <c r="A654" s="17">
        <v>4</v>
      </c>
      <c r="B654" s="21"/>
      <c r="C654" s="22" t="s">
        <v>62</v>
      </c>
      <c r="D654" s="17" t="s">
        <v>9</v>
      </c>
      <c r="E654" s="19">
        <f>E648</f>
        <v>50.7</v>
      </c>
    </row>
    <row r="655" spans="1:5" ht="14.25" customHeight="1">
      <c r="A655" s="17"/>
      <c r="B655" s="21"/>
      <c r="C655" s="20" t="s">
        <v>50</v>
      </c>
      <c r="D655" s="17" t="s">
        <v>21</v>
      </c>
      <c r="E655" s="19">
        <f>ROUND(0.15*E654,2)</f>
        <v>7.61</v>
      </c>
    </row>
    <row r="656" spans="1:5" ht="14.25" customHeight="1">
      <c r="A656" s="29">
        <v>5</v>
      </c>
      <c r="B656" s="29"/>
      <c r="C656" s="30" t="s">
        <v>36</v>
      </c>
      <c r="D656" s="29" t="s">
        <v>9</v>
      </c>
      <c r="E656" s="31">
        <f>E654</f>
        <v>50.7</v>
      </c>
    </row>
    <row r="657" spans="1:5" ht="14.25" customHeight="1">
      <c r="A657" s="29"/>
      <c r="B657" s="29"/>
      <c r="C657" s="33" t="s">
        <v>63</v>
      </c>
      <c r="D657" s="29" t="s">
        <v>9</v>
      </c>
      <c r="E657" s="31">
        <f>ROUND((1.08*E656),2)</f>
        <v>54.76</v>
      </c>
    </row>
    <row r="658" spans="1:5">
      <c r="A658" s="29"/>
      <c r="B658" s="29"/>
      <c r="C658" s="33" t="s">
        <v>37</v>
      </c>
      <c r="D658" s="29" t="s">
        <v>6</v>
      </c>
      <c r="E658" s="31">
        <f>ROUND(0.4*E656,2)</f>
        <v>20.28</v>
      </c>
    </row>
    <row r="659" spans="1:5" ht="14.25" customHeight="1">
      <c r="A659" s="29"/>
      <c r="B659" s="29"/>
      <c r="C659" s="33" t="s">
        <v>38</v>
      </c>
      <c r="D659" s="29" t="s">
        <v>5</v>
      </c>
      <c r="E659" s="31">
        <f>ROUND(0.5*E656,2)</f>
        <v>25.35</v>
      </c>
    </row>
    <row r="660" spans="1:5" ht="14.25" customHeight="1">
      <c r="A660" s="29">
        <v>6</v>
      </c>
      <c r="B660" s="29"/>
      <c r="C660" s="30" t="s">
        <v>64</v>
      </c>
      <c r="D660" s="29" t="s">
        <v>5</v>
      </c>
      <c r="E660" s="31">
        <f>E647</f>
        <v>27.3</v>
      </c>
    </row>
    <row r="661" spans="1:5">
      <c r="A661" s="29">
        <v>7</v>
      </c>
      <c r="B661" s="29"/>
      <c r="C661" s="30" t="s">
        <v>65</v>
      </c>
      <c r="D661" s="29" t="s">
        <v>5</v>
      </c>
      <c r="E661" s="31">
        <v>1.3</v>
      </c>
    </row>
    <row r="662" spans="1:5" ht="14.25" customHeight="1">
      <c r="A662" s="13"/>
      <c r="B662" s="13"/>
      <c r="C662" s="15" t="s">
        <v>89</v>
      </c>
      <c r="D662" s="13"/>
      <c r="E662" s="14"/>
    </row>
    <row r="663" spans="1:5" ht="14.25" customHeight="1">
      <c r="A663" s="17">
        <v>5</v>
      </c>
      <c r="B663" s="21"/>
      <c r="C663" s="22" t="s">
        <v>86</v>
      </c>
      <c r="D663" s="17" t="s">
        <v>9</v>
      </c>
      <c r="E663" s="19">
        <v>2.4</v>
      </c>
    </row>
    <row r="664" spans="1:5" ht="14.25" customHeight="1">
      <c r="A664" s="23"/>
      <c r="B664" s="24"/>
      <c r="C664" s="25" t="s">
        <v>22</v>
      </c>
      <c r="D664" s="26" t="s">
        <v>9</v>
      </c>
      <c r="E664" s="27">
        <f>ROUND(1.03*E663,2)</f>
        <v>2.4700000000000002</v>
      </c>
    </row>
    <row r="665" spans="1:5" ht="14.25" customHeight="1">
      <c r="A665" s="23"/>
      <c r="B665" s="24"/>
      <c r="C665" s="25" t="s">
        <v>13</v>
      </c>
      <c r="D665" s="26" t="s">
        <v>7</v>
      </c>
      <c r="E665" s="27">
        <f>ROUND(2*E663,2)</f>
        <v>4.8</v>
      </c>
    </row>
    <row r="666" spans="1:5" ht="14.25" customHeight="1">
      <c r="A666" s="17"/>
      <c r="B666" s="21"/>
      <c r="C666" s="20" t="s">
        <v>87</v>
      </c>
      <c r="D666" s="17" t="s">
        <v>9</v>
      </c>
      <c r="E666" s="19">
        <f>ROUND(0.35*E663,2)</f>
        <v>0.84</v>
      </c>
    </row>
    <row r="667" spans="1:5">
      <c r="A667" s="28"/>
      <c r="B667" s="24"/>
      <c r="C667" s="25" t="s">
        <v>19</v>
      </c>
      <c r="D667" s="26" t="s">
        <v>7</v>
      </c>
      <c r="E667" s="27">
        <f>ROUND(25*E663,)</f>
        <v>60</v>
      </c>
    </row>
    <row r="668" spans="1:5" ht="57" customHeight="1">
      <c r="A668" s="17"/>
      <c r="B668" s="21"/>
      <c r="C668" s="20" t="s">
        <v>52</v>
      </c>
      <c r="D668" s="17" t="s">
        <v>6</v>
      </c>
      <c r="E668" s="19">
        <f>ROUND(1.6*E663,2)</f>
        <v>3.84</v>
      </c>
    </row>
    <row r="669" spans="1:5" ht="14.25" customHeight="1">
      <c r="A669" s="17"/>
      <c r="B669" s="21"/>
      <c r="C669" s="20" t="s">
        <v>55</v>
      </c>
      <c r="D669" s="17" t="s">
        <v>21</v>
      </c>
      <c r="E669" s="19">
        <f>ROUND(0.35*E663,2)</f>
        <v>0.84</v>
      </c>
    </row>
    <row r="670" spans="1:5" ht="14.25" customHeight="1">
      <c r="A670" s="17">
        <v>6</v>
      </c>
      <c r="B670" s="21"/>
      <c r="C670" s="22" t="s">
        <v>88</v>
      </c>
      <c r="D670" s="17" t="s">
        <v>9</v>
      </c>
      <c r="E670" s="19">
        <v>2.2000000000000002</v>
      </c>
    </row>
    <row r="671" spans="1:5">
      <c r="A671" s="17"/>
      <c r="B671" s="21"/>
      <c r="C671" s="20" t="s">
        <v>52</v>
      </c>
      <c r="D671" s="17" t="s">
        <v>6</v>
      </c>
      <c r="E671" s="19">
        <f>ROUND(1.6*E670,2)</f>
        <v>3.52</v>
      </c>
    </row>
    <row r="672" spans="1:5" ht="14.25" customHeight="1">
      <c r="A672" s="17"/>
      <c r="B672" s="21"/>
      <c r="C672" s="20" t="s">
        <v>55</v>
      </c>
      <c r="D672" s="17" t="s">
        <v>21</v>
      </c>
      <c r="E672" s="19">
        <f>ROUND(0.35*E670,2)</f>
        <v>0.77</v>
      </c>
    </row>
    <row r="673" spans="1:5" ht="14.25" customHeight="1">
      <c r="A673" s="17">
        <v>7</v>
      </c>
      <c r="B673" s="21"/>
      <c r="C673" s="22" t="s">
        <v>173</v>
      </c>
      <c r="D673" s="17" t="s">
        <v>9</v>
      </c>
      <c r="E673" s="19">
        <f>2.3*1.37</f>
        <v>3.15</v>
      </c>
    </row>
    <row r="674" spans="1:5" ht="14.25" customHeight="1">
      <c r="A674" s="13"/>
      <c r="B674" s="13"/>
      <c r="C674" s="15" t="s">
        <v>82</v>
      </c>
      <c r="D674" s="13"/>
      <c r="E674" s="14"/>
    </row>
    <row r="675" spans="1:5" ht="14.25" customHeight="1">
      <c r="A675" s="13"/>
      <c r="B675" s="13"/>
      <c r="C675" s="15" t="s">
        <v>56</v>
      </c>
      <c r="D675" s="13"/>
      <c r="E675" s="14"/>
    </row>
    <row r="676" spans="1:5" ht="14.25" customHeight="1">
      <c r="A676" s="16">
        <v>1</v>
      </c>
      <c r="B676" s="17"/>
      <c r="C676" s="18" t="s">
        <v>47</v>
      </c>
      <c r="D676" s="17" t="s">
        <v>9</v>
      </c>
      <c r="E676" s="19">
        <v>97.4</v>
      </c>
    </row>
    <row r="677" spans="1:5" ht="14.25" customHeight="1">
      <c r="A677" s="16">
        <v>2</v>
      </c>
      <c r="B677" s="17"/>
      <c r="C677" s="18" t="s">
        <v>77</v>
      </c>
      <c r="D677" s="17" t="s">
        <v>9</v>
      </c>
      <c r="E677" s="19">
        <f>ROUND(0.02*E676,2)</f>
        <v>1.95</v>
      </c>
    </row>
    <row r="678" spans="1:5" ht="14.25" customHeight="1">
      <c r="A678" s="16"/>
      <c r="B678" s="20"/>
      <c r="C678" s="20" t="s">
        <v>49</v>
      </c>
      <c r="D678" s="17" t="s">
        <v>6</v>
      </c>
      <c r="E678" s="19">
        <f>ROUND(15*E677,2)</f>
        <v>29.25</v>
      </c>
    </row>
    <row r="679" spans="1:5">
      <c r="A679" s="17">
        <v>3</v>
      </c>
      <c r="B679" s="21"/>
      <c r="C679" s="22" t="s">
        <v>61</v>
      </c>
      <c r="D679" s="17" t="s">
        <v>9</v>
      </c>
      <c r="E679" s="19">
        <f>E676</f>
        <v>97.4</v>
      </c>
    </row>
    <row r="680" spans="1:5">
      <c r="A680" s="17"/>
      <c r="B680" s="21"/>
      <c r="C680" s="20" t="s">
        <v>50</v>
      </c>
      <c r="D680" s="17" t="s">
        <v>21</v>
      </c>
      <c r="E680" s="19">
        <f>ROUND(0.15*E679,2)</f>
        <v>14.61</v>
      </c>
    </row>
    <row r="681" spans="1:5" ht="14.25" customHeight="1">
      <c r="A681" s="17"/>
      <c r="B681" s="21"/>
      <c r="C681" s="20" t="s">
        <v>51</v>
      </c>
      <c r="D681" s="17" t="s">
        <v>6</v>
      </c>
      <c r="E681" s="19">
        <f>ROUND(8.5*E679,2)</f>
        <v>827.9</v>
      </c>
    </row>
    <row r="682" spans="1:5" ht="14.25" customHeight="1">
      <c r="A682" s="17"/>
      <c r="B682" s="21"/>
      <c r="C682" s="20" t="s">
        <v>52</v>
      </c>
      <c r="D682" s="17" t="s">
        <v>6</v>
      </c>
      <c r="E682" s="19">
        <f>ROUND(1.6*E679,2)</f>
        <v>155.84</v>
      </c>
    </row>
    <row r="683" spans="1:5" ht="14.25" customHeight="1">
      <c r="A683" s="17"/>
      <c r="B683" s="21"/>
      <c r="C683" s="20" t="s">
        <v>53</v>
      </c>
      <c r="D683" s="17" t="s">
        <v>6</v>
      </c>
      <c r="E683" s="19">
        <f>ROUND(1.6*E679,2)</f>
        <v>155.84</v>
      </c>
    </row>
    <row r="684" spans="1:5" ht="14.25" customHeight="1">
      <c r="A684" s="17"/>
      <c r="B684" s="21"/>
      <c r="C684" s="20" t="s">
        <v>42</v>
      </c>
      <c r="D684" s="17" t="s">
        <v>9</v>
      </c>
      <c r="E684" s="19">
        <f>ROUND(0.05*E679,2)</f>
        <v>4.87</v>
      </c>
    </row>
    <row r="685" spans="1:5" ht="14.25" customHeight="1">
      <c r="A685" s="17">
        <v>4</v>
      </c>
      <c r="B685" s="21"/>
      <c r="C685" s="22" t="s">
        <v>54</v>
      </c>
      <c r="D685" s="17" t="s">
        <v>9</v>
      </c>
      <c r="E685" s="19">
        <f>E679</f>
        <v>97.4</v>
      </c>
    </row>
    <row r="686" spans="1:5">
      <c r="A686" s="17"/>
      <c r="B686" s="21"/>
      <c r="C686" s="20" t="s">
        <v>55</v>
      </c>
      <c r="D686" s="17" t="s">
        <v>21</v>
      </c>
      <c r="E686" s="19">
        <f>ROUND(0.35*E685,2)</f>
        <v>34.090000000000003</v>
      </c>
    </row>
    <row r="687" spans="1:5" ht="14.25" customHeight="1">
      <c r="A687" s="17"/>
      <c r="B687" s="21"/>
      <c r="C687" s="15" t="s">
        <v>57</v>
      </c>
      <c r="D687" s="17"/>
      <c r="E687" s="19"/>
    </row>
    <row r="688" spans="1:5" ht="14.25" customHeight="1">
      <c r="A688" s="17">
        <v>1</v>
      </c>
      <c r="B688" s="21"/>
      <c r="C688" s="22" t="s">
        <v>58</v>
      </c>
      <c r="D688" s="17" t="s">
        <v>5</v>
      </c>
      <c r="E688" s="19">
        <f>9*2+6*2-1.3</f>
        <v>28.7</v>
      </c>
    </row>
    <row r="689" spans="1:5">
      <c r="A689" s="17">
        <v>2</v>
      </c>
      <c r="B689" s="21"/>
      <c r="C689" s="22" t="s">
        <v>176</v>
      </c>
      <c r="D689" s="17" t="s">
        <v>9</v>
      </c>
      <c r="E689" s="19">
        <v>51.1</v>
      </c>
    </row>
    <row r="690" spans="1:5">
      <c r="A690" s="17"/>
      <c r="B690" s="21"/>
      <c r="C690" s="20" t="s">
        <v>19</v>
      </c>
      <c r="D690" s="17" t="s">
        <v>7</v>
      </c>
      <c r="E690" s="19">
        <f>ROUND(15*E689,2)</f>
        <v>766.5</v>
      </c>
    </row>
    <row r="691" spans="1:5">
      <c r="A691" s="17">
        <v>3</v>
      </c>
      <c r="B691" s="21"/>
      <c r="C691" s="22" t="s">
        <v>66</v>
      </c>
      <c r="D691" s="17" t="s">
        <v>9</v>
      </c>
      <c r="E691" s="19">
        <f>ROUND(0.05*E689,2)</f>
        <v>2.56</v>
      </c>
    </row>
    <row r="692" spans="1:5" ht="14.25" customHeight="1">
      <c r="A692" s="28"/>
      <c r="B692" s="24"/>
      <c r="C692" s="25" t="s">
        <v>23</v>
      </c>
      <c r="D692" s="26" t="s">
        <v>6</v>
      </c>
      <c r="E692" s="27">
        <f>ROUND(0.8*E691,2)</f>
        <v>2.0499999999999998</v>
      </c>
    </row>
    <row r="693" spans="1:5">
      <c r="A693" s="17"/>
      <c r="B693" s="21"/>
      <c r="C693" s="20" t="s">
        <v>60</v>
      </c>
      <c r="D693" s="17" t="s">
        <v>21</v>
      </c>
      <c r="E693" s="19">
        <f>ROUND(0.6*E691,2)</f>
        <v>1.54</v>
      </c>
    </row>
    <row r="694" spans="1:5" ht="14.25" customHeight="1">
      <c r="A694" s="17"/>
      <c r="B694" s="21"/>
      <c r="C694" s="20" t="s">
        <v>42</v>
      </c>
      <c r="D694" s="17" t="s">
        <v>9</v>
      </c>
      <c r="E694" s="19">
        <f>ROUND(0.05*E691,2)</f>
        <v>0.13</v>
      </c>
    </row>
    <row r="695" spans="1:5">
      <c r="A695" s="17">
        <v>4</v>
      </c>
      <c r="B695" s="21"/>
      <c r="C695" s="22" t="s">
        <v>62</v>
      </c>
      <c r="D695" s="17" t="s">
        <v>9</v>
      </c>
      <c r="E695" s="19">
        <f>E689</f>
        <v>51.1</v>
      </c>
    </row>
    <row r="696" spans="1:5" ht="14.25" customHeight="1">
      <c r="A696" s="17"/>
      <c r="B696" s="21"/>
      <c r="C696" s="20" t="s">
        <v>50</v>
      </c>
      <c r="D696" s="17" t="s">
        <v>21</v>
      </c>
      <c r="E696" s="19">
        <f>ROUND(0.15*E695,2)</f>
        <v>7.67</v>
      </c>
    </row>
    <row r="697" spans="1:5" ht="14.25" customHeight="1">
      <c r="A697" s="29">
        <v>5</v>
      </c>
      <c r="B697" s="29"/>
      <c r="C697" s="30" t="s">
        <v>36</v>
      </c>
      <c r="D697" s="29" t="s">
        <v>9</v>
      </c>
      <c r="E697" s="31">
        <f>E695</f>
        <v>51.1</v>
      </c>
    </row>
    <row r="698" spans="1:5" ht="14.25" customHeight="1">
      <c r="A698" s="29"/>
      <c r="B698" s="29"/>
      <c r="C698" s="33" t="s">
        <v>63</v>
      </c>
      <c r="D698" s="29" t="s">
        <v>9</v>
      </c>
      <c r="E698" s="31">
        <f>ROUND((1.08*E697),2)</f>
        <v>55.19</v>
      </c>
    </row>
    <row r="699" spans="1:5" ht="35.25" customHeight="1">
      <c r="A699" s="29"/>
      <c r="B699" s="29"/>
      <c r="C699" s="33" t="s">
        <v>37</v>
      </c>
      <c r="D699" s="29" t="s">
        <v>6</v>
      </c>
      <c r="E699" s="31">
        <f>ROUND(0.4*E697,2)</f>
        <v>20.440000000000001</v>
      </c>
    </row>
    <row r="700" spans="1:5" ht="14.25" customHeight="1">
      <c r="A700" s="29"/>
      <c r="B700" s="29"/>
      <c r="C700" s="33" t="s">
        <v>38</v>
      </c>
      <c r="D700" s="29" t="s">
        <v>5</v>
      </c>
      <c r="E700" s="31">
        <f>ROUND(0.5*E697,2)</f>
        <v>25.55</v>
      </c>
    </row>
    <row r="701" spans="1:5" ht="14.25" customHeight="1">
      <c r="A701" s="29">
        <v>6</v>
      </c>
      <c r="B701" s="29"/>
      <c r="C701" s="30" t="s">
        <v>64</v>
      </c>
      <c r="D701" s="29" t="s">
        <v>5</v>
      </c>
      <c r="E701" s="31">
        <f>E688</f>
        <v>28.7</v>
      </c>
    </row>
    <row r="702" spans="1:5" ht="14.25" customHeight="1">
      <c r="A702" s="29">
        <v>7</v>
      </c>
      <c r="B702" s="29"/>
      <c r="C702" s="30" t="s">
        <v>65</v>
      </c>
      <c r="D702" s="29" t="s">
        <v>5</v>
      </c>
      <c r="E702" s="31">
        <v>1.3</v>
      </c>
    </row>
    <row r="703" spans="1:5" ht="14.25" customHeight="1">
      <c r="A703" s="29"/>
      <c r="B703" s="29"/>
      <c r="C703" s="30"/>
      <c r="D703" s="29"/>
      <c r="E703" s="31"/>
    </row>
    <row r="704" spans="1:5" ht="14.25" customHeight="1">
      <c r="A704" s="17">
        <v>5</v>
      </c>
      <c r="B704" s="21"/>
      <c r="C704" s="22" t="s">
        <v>86</v>
      </c>
      <c r="D704" s="17" t="s">
        <v>9</v>
      </c>
      <c r="E704" s="19">
        <v>2.4</v>
      </c>
    </row>
    <row r="705" spans="1:5" ht="14.25" customHeight="1">
      <c r="A705" s="23"/>
      <c r="B705" s="24"/>
      <c r="C705" s="25" t="s">
        <v>22</v>
      </c>
      <c r="D705" s="26" t="s">
        <v>9</v>
      </c>
      <c r="E705" s="27">
        <f>ROUND(1.03*E704,2)</f>
        <v>2.4700000000000002</v>
      </c>
    </row>
    <row r="706" spans="1:5" ht="61.5" customHeight="1">
      <c r="A706" s="23"/>
      <c r="B706" s="24"/>
      <c r="C706" s="25" t="s">
        <v>13</v>
      </c>
      <c r="D706" s="26" t="s">
        <v>7</v>
      </c>
      <c r="E706" s="27">
        <f>ROUND(2*E704,2)</f>
        <v>4.8</v>
      </c>
    </row>
    <row r="707" spans="1:5" ht="14.25" customHeight="1">
      <c r="A707" s="17"/>
      <c r="B707" s="21"/>
      <c r="C707" s="20" t="s">
        <v>87</v>
      </c>
      <c r="D707" s="17" t="s">
        <v>9</v>
      </c>
      <c r="E707" s="19">
        <f>ROUND(0.35*E704,2)</f>
        <v>0.84</v>
      </c>
    </row>
    <row r="708" spans="1:5">
      <c r="A708" s="28"/>
      <c r="B708" s="24"/>
      <c r="C708" s="25" t="s">
        <v>19</v>
      </c>
      <c r="D708" s="26" t="s">
        <v>7</v>
      </c>
      <c r="E708" s="27">
        <f>ROUND(25*E704,)</f>
        <v>60</v>
      </c>
    </row>
    <row r="709" spans="1:5" ht="14.25" customHeight="1">
      <c r="A709" s="17"/>
      <c r="B709" s="21"/>
      <c r="C709" s="20" t="s">
        <v>52</v>
      </c>
      <c r="D709" s="17" t="s">
        <v>6</v>
      </c>
      <c r="E709" s="19">
        <f>ROUND(1.6*E704,2)</f>
        <v>3.84</v>
      </c>
    </row>
    <row r="710" spans="1:5" ht="14.25" customHeight="1">
      <c r="A710" s="17"/>
      <c r="B710" s="21"/>
      <c r="C710" s="20" t="s">
        <v>55</v>
      </c>
      <c r="D710" s="17" t="s">
        <v>21</v>
      </c>
      <c r="E710" s="19">
        <f>ROUND(0.35*E704,2)</f>
        <v>0.84</v>
      </c>
    </row>
    <row r="711" spans="1:5" ht="14.25" customHeight="1">
      <c r="A711" s="17">
        <v>7</v>
      </c>
      <c r="B711" s="21"/>
      <c r="C711" s="22" t="s">
        <v>173</v>
      </c>
      <c r="D711" s="17" t="s">
        <v>9</v>
      </c>
      <c r="E711" s="19">
        <f>2.3*1.37</f>
        <v>3.15</v>
      </c>
    </row>
    <row r="712" spans="1:5">
      <c r="A712" s="13"/>
      <c r="B712" s="13"/>
      <c r="C712" s="15" t="s">
        <v>83</v>
      </c>
      <c r="D712" s="13"/>
      <c r="E712" s="14"/>
    </row>
    <row r="713" spans="1:5" ht="14.25" customHeight="1">
      <c r="A713" s="13"/>
      <c r="B713" s="13"/>
      <c r="C713" s="15" t="s">
        <v>56</v>
      </c>
      <c r="D713" s="13"/>
      <c r="E713" s="14"/>
    </row>
    <row r="714" spans="1:5" ht="14.25" customHeight="1">
      <c r="A714" s="16">
        <v>1</v>
      </c>
      <c r="B714" s="17"/>
      <c r="C714" s="18" t="s">
        <v>47</v>
      </c>
      <c r="D714" s="17" t="s">
        <v>9</v>
      </c>
      <c r="E714" s="19">
        <v>232.8</v>
      </c>
    </row>
    <row r="715" spans="1:5" ht="14.25" customHeight="1">
      <c r="A715" s="16">
        <v>2</v>
      </c>
      <c r="B715" s="17"/>
      <c r="C715" s="18" t="s">
        <v>77</v>
      </c>
      <c r="D715" s="17" t="s">
        <v>9</v>
      </c>
      <c r="E715" s="19">
        <f>ROUND(0.02*E714,2)</f>
        <v>4.66</v>
      </c>
    </row>
    <row r="716" spans="1:5" ht="14.25" customHeight="1">
      <c r="A716" s="16"/>
      <c r="B716" s="20"/>
      <c r="C716" s="20" t="s">
        <v>49</v>
      </c>
      <c r="D716" s="17" t="s">
        <v>6</v>
      </c>
      <c r="E716" s="19">
        <f>ROUND(15*E715,2)</f>
        <v>69.900000000000006</v>
      </c>
    </row>
    <row r="717" spans="1:5" ht="14.25" customHeight="1">
      <c r="A717" s="17">
        <v>3</v>
      </c>
      <c r="B717" s="21"/>
      <c r="C717" s="22" t="s">
        <v>61</v>
      </c>
      <c r="D717" s="17" t="s">
        <v>9</v>
      </c>
      <c r="E717" s="19">
        <f>E714</f>
        <v>232.8</v>
      </c>
    </row>
    <row r="718" spans="1:5" ht="14.25" customHeight="1">
      <c r="A718" s="17"/>
      <c r="B718" s="21"/>
      <c r="C718" s="20" t="s">
        <v>50</v>
      </c>
      <c r="D718" s="17" t="s">
        <v>21</v>
      </c>
      <c r="E718" s="19">
        <f>ROUND(0.15*E717,2)</f>
        <v>34.92</v>
      </c>
    </row>
    <row r="719" spans="1:5" ht="14.25" customHeight="1">
      <c r="A719" s="17"/>
      <c r="B719" s="21"/>
      <c r="C719" s="20" t="s">
        <v>51</v>
      </c>
      <c r="D719" s="17" t="s">
        <v>6</v>
      </c>
      <c r="E719" s="19">
        <f>ROUND(8.5*E717,2)</f>
        <v>1978.8</v>
      </c>
    </row>
    <row r="720" spans="1:5" ht="14.25" customHeight="1">
      <c r="A720" s="17"/>
      <c r="B720" s="21"/>
      <c r="C720" s="20" t="s">
        <v>52</v>
      </c>
      <c r="D720" s="17" t="s">
        <v>6</v>
      </c>
      <c r="E720" s="19">
        <f>ROUND(1.6*E717,2)</f>
        <v>372.48</v>
      </c>
    </row>
    <row r="721" spans="1:5">
      <c r="A721" s="17"/>
      <c r="B721" s="21"/>
      <c r="C721" s="20" t="s">
        <v>53</v>
      </c>
      <c r="D721" s="17" t="s">
        <v>6</v>
      </c>
      <c r="E721" s="19">
        <f>ROUND(1.6*E717,2)</f>
        <v>372.48</v>
      </c>
    </row>
    <row r="722" spans="1:5" ht="14.25" customHeight="1">
      <c r="A722" s="17"/>
      <c r="B722" s="21"/>
      <c r="C722" s="20" t="s">
        <v>42</v>
      </c>
      <c r="D722" s="17" t="s">
        <v>9</v>
      </c>
      <c r="E722" s="19">
        <f>ROUND(0.05*E717,2)</f>
        <v>11.64</v>
      </c>
    </row>
    <row r="723" spans="1:5" ht="14.25" customHeight="1">
      <c r="A723" s="17">
        <v>4</v>
      </c>
      <c r="B723" s="21"/>
      <c r="C723" s="22" t="s">
        <v>54</v>
      </c>
      <c r="D723" s="17" t="s">
        <v>9</v>
      </c>
      <c r="E723" s="19">
        <f>E717</f>
        <v>232.8</v>
      </c>
    </row>
    <row r="724" spans="1:5" ht="14.25" customHeight="1">
      <c r="A724" s="17"/>
      <c r="B724" s="21"/>
      <c r="C724" s="20" t="s">
        <v>55</v>
      </c>
      <c r="D724" s="17" t="s">
        <v>21</v>
      </c>
      <c r="E724" s="19">
        <f>ROUND(0.35*E723,2)</f>
        <v>81.48</v>
      </c>
    </row>
    <row r="725" spans="1:5" ht="14.25" customHeight="1">
      <c r="A725" s="17">
        <v>6</v>
      </c>
      <c r="B725" s="21"/>
      <c r="C725" s="22" t="s">
        <v>88</v>
      </c>
      <c r="D725" s="17" t="s">
        <v>9</v>
      </c>
      <c r="E725" s="19">
        <v>19.8</v>
      </c>
    </row>
    <row r="726" spans="1:5" ht="14.25" customHeight="1">
      <c r="A726" s="17"/>
      <c r="B726" s="21"/>
      <c r="C726" s="20" t="s">
        <v>52</v>
      </c>
      <c r="D726" s="17" t="s">
        <v>6</v>
      </c>
      <c r="E726" s="19">
        <f>ROUND(1.6*E725,2)</f>
        <v>31.68</v>
      </c>
    </row>
    <row r="727" spans="1:5" ht="14.25" customHeight="1">
      <c r="A727" s="17"/>
      <c r="B727" s="21"/>
      <c r="C727" s="20" t="s">
        <v>55</v>
      </c>
      <c r="D727" s="17" t="s">
        <v>21</v>
      </c>
      <c r="E727" s="19">
        <f>ROUND(0.35*E725,2)</f>
        <v>6.93</v>
      </c>
    </row>
    <row r="728" spans="1:5">
      <c r="A728" s="17">
        <v>7</v>
      </c>
      <c r="B728" s="21"/>
      <c r="C728" s="22" t="s">
        <v>90</v>
      </c>
      <c r="D728" s="17" t="s">
        <v>5</v>
      </c>
      <c r="E728" s="19">
        <v>11</v>
      </c>
    </row>
    <row r="729" spans="1:5">
      <c r="A729" s="17"/>
      <c r="B729" s="21"/>
      <c r="C729" s="15" t="s">
        <v>57</v>
      </c>
      <c r="D729" s="17"/>
      <c r="E729" s="19"/>
    </row>
    <row r="730" spans="1:5">
      <c r="A730" s="17">
        <v>1</v>
      </c>
      <c r="B730" s="21"/>
      <c r="C730" s="30" t="s">
        <v>170</v>
      </c>
      <c r="D730" s="17" t="s">
        <v>9</v>
      </c>
      <c r="E730" s="19">
        <f>ROUND(0.12*111.92,2)</f>
        <v>13.43</v>
      </c>
    </row>
    <row r="731" spans="1:5" ht="14.25" customHeight="1">
      <c r="A731" s="29">
        <v>2</v>
      </c>
      <c r="B731" s="29"/>
      <c r="C731" s="30" t="s">
        <v>142</v>
      </c>
      <c r="D731" s="29" t="s">
        <v>9</v>
      </c>
      <c r="E731" s="31">
        <f>E730</f>
        <v>13.43</v>
      </c>
    </row>
    <row r="732" spans="1:5">
      <c r="A732" s="34"/>
      <c r="B732" s="34"/>
      <c r="C732" s="33" t="s">
        <v>32</v>
      </c>
      <c r="D732" s="34" t="s">
        <v>21</v>
      </c>
      <c r="E732" s="35">
        <f>ROUND(0.15*E731,2)</f>
        <v>2.0099999999999998</v>
      </c>
    </row>
    <row r="733" spans="1:5" ht="14.25" customHeight="1">
      <c r="A733" s="16">
        <v>2</v>
      </c>
      <c r="B733" s="17"/>
      <c r="C733" s="18" t="s">
        <v>143</v>
      </c>
      <c r="D733" s="17" t="s">
        <v>9</v>
      </c>
      <c r="E733" s="19">
        <f>ROUND(0.07*111.92,2)</f>
        <v>7.83</v>
      </c>
    </row>
    <row r="734" spans="1:5">
      <c r="A734" s="16"/>
      <c r="B734" s="20"/>
      <c r="C734" s="20" t="s">
        <v>144</v>
      </c>
      <c r="D734" s="17" t="s">
        <v>6</v>
      </c>
      <c r="E734" s="19">
        <f>ROUND(1.5*E733,2)</f>
        <v>11.75</v>
      </c>
    </row>
    <row r="735" spans="1:5" ht="14.25" customHeight="1">
      <c r="A735" s="17">
        <v>4</v>
      </c>
      <c r="B735" s="21"/>
      <c r="C735" s="22" t="s">
        <v>145</v>
      </c>
      <c r="D735" s="17" t="s">
        <v>9</v>
      </c>
      <c r="E735" s="19">
        <f>ROUND(0.2*111.92,2)</f>
        <v>22.38</v>
      </c>
    </row>
    <row r="736" spans="1:5" ht="14.25" customHeight="1">
      <c r="A736" s="17"/>
      <c r="B736" s="21"/>
      <c r="C736" s="20" t="s">
        <v>69</v>
      </c>
      <c r="D736" s="17" t="s">
        <v>21</v>
      </c>
      <c r="E736" s="19">
        <f>ROUND(0.35*E735,2)</f>
        <v>7.83</v>
      </c>
    </row>
    <row r="737" spans="1:5" ht="14.25" customHeight="1">
      <c r="A737" s="13"/>
      <c r="B737" s="13"/>
      <c r="C737" s="15" t="s">
        <v>84</v>
      </c>
      <c r="D737" s="13"/>
      <c r="E737" s="14"/>
    </row>
    <row r="738" spans="1:5" ht="14.25" customHeight="1">
      <c r="A738" s="13"/>
      <c r="B738" s="13"/>
      <c r="C738" s="15" t="s">
        <v>56</v>
      </c>
      <c r="D738" s="13"/>
      <c r="E738" s="14"/>
    </row>
    <row r="739" spans="1:5" ht="14.25" customHeight="1">
      <c r="A739" s="16">
        <v>1</v>
      </c>
      <c r="B739" s="17"/>
      <c r="C739" s="18" t="s">
        <v>47</v>
      </c>
      <c r="D739" s="17" t="s">
        <v>9</v>
      </c>
      <c r="E739" s="19">
        <v>54</v>
      </c>
    </row>
    <row r="740" spans="1:5" ht="14.25" customHeight="1">
      <c r="A740" s="16">
        <v>2</v>
      </c>
      <c r="B740" s="17"/>
      <c r="C740" s="18" t="s">
        <v>93</v>
      </c>
      <c r="D740" s="17" t="s">
        <v>9</v>
      </c>
      <c r="E740" s="19">
        <f>ROUND(0.03*E739,2)</f>
        <v>1.62</v>
      </c>
    </row>
    <row r="741" spans="1:5">
      <c r="A741" s="16"/>
      <c r="B741" s="20"/>
      <c r="C741" s="20" t="s">
        <v>49</v>
      </c>
      <c r="D741" s="17" t="s">
        <v>6</v>
      </c>
      <c r="E741" s="19">
        <f>ROUND(15*E740,2)</f>
        <v>24.3</v>
      </c>
    </row>
    <row r="742" spans="1:5">
      <c r="A742" s="17">
        <v>3</v>
      </c>
      <c r="B742" s="21"/>
      <c r="C742" s="22" t="s">
        <v>61</v>
      </c>
      <c r="D742" s="17" t="s">
        <v>9</v>
      </c>
      <c r="E742" s="19">
        <f>E739</f>
        <v>54</v>
      </c>
    </row>
    <row r="743" spans="1:5" ht="14.25" customHeight="1">
      <c r="A743" s="17"/>
      <c r="B743" s="21"/>
      <c r="C743" s="20" t="s">
        <v>50</v>
      </c>
      <c r="D743" s="17" t="s">
        <v>21</v>
      </c>
      <c r="E743" s="19">
        <f>ROUND(0.15*E742,2)</f>
        <v>8.1</v>
      </c>
    </row>
    <row r="744" spans="1:5" ht="14.25" customHeight="1">
      <c r="A744" s="17"/>
      <c r="B744" s="21"/>
      <c r="C744" s="20" t="s">
        <v>51</v>
      </c>
      <c r="D744" s="17" t="s">
        <v>6</v>
      </c>
      <c r="E744" s="19">
        <f>ROUND(8.5*E742,2)</f>
        <v>459</v>
      </c>
    </row>
    <row r="745" spans="1:5">
      <c r="A745" s="17"/>
      <c r="B745" s="21"/>
      <c r="C745" s="20" t="s">
        <v>52</v>
      </c>
      <c r="D745" s="17" t="s">
        <v>6</v>
      </c>
      <c r="E745" s="19">
        <f>ROUND(1.6*E742,2)</f>
        <v>86.4</v>
      </c>
    </row>
    <row r="746" spans="1:5" ht="14.25" customHeight="1">
      <c r="A746" s="17"/>
      <c r="B746" s="21"/>
      <c r="C746" s="20" t="s">
        <v>53</v>
      </c>
      <c r="D746" s="17" t="s">
        <v>6</v>
      </c>
      <c r="E746" s="19">
        <f>ROUND(1.6*E742,2)</f>
        <v>86.4</v>
      </c>
    </row>
    <row r="747" spans="1:5" ht="14.25" customHeight="1">
      <c r="A747" s="17"/>
      <c r="B747" s="21"/>
      <c r="C747" s="20" t="s">
        <v>42</v>
      </c>
      <c r="D747" s="17" t="s">
        <v>9</v>
      </c>
      <c r="E747" s="19">
        <f>ROUND(0.05*E742,2)</f>
        <v>2.7</v>
      </c>
    </row>
    <row r="748" spans="1:5" ht="14.25" customHeight="1">
      <c r="A748" s="17">
        <v>4</v>
      </c>
      <c r="B748" s="21"/>
      <c r="C748" s="22" t="s">
        <v>54</v>
      </c>
      <c r="D748" s="17" t="s">
        <v>9</v>
      </c>
      <c r="E748" s="19">
        <f>E742</f>
        <v>54</v>
      </c>
    </row>
    <row r="749" spans="1:5" ht="14.25" customHeight="1">
      <c r="A749" s="17"/>
      <c r="B749" s="21"/>
      <c r="C749" s="20" t="s">
        <v>55</v>
      </c>
      <c r="D749" s="17" t="s">
        <v>21</v>
      </c>
      <c r="E749" s="19">
        <f>ROUND(0.35*E748,2)</f>
        <v>18.899999999999999</v>
      </c>
    </row>
    <row r="750" spans="1:5">
      <c r="A750" s="17">
        <v>6</v>
      </c>
      <c r="B750" s="21"/>
      <c r="C750" s="22" t="s">
        <v>88</v>
      </c>
      <c r="D750" s="17" t="s">
        <v>9</v>
      </c>
      <c r="E750" s="19">
        <v>4.4000000000000004</v>
      </c>
    </row>
    <row r="751" spans="1:5" ht="14.25" customHeight="1">
      <c r="A751" s="17"/>
      <c r="B751" s="21"/>
      <c r="C751" s="20" t="s">
        <v>52</v>
      </c>
      <c r="D751" s="17" t="s">
        <v>6</v>
      </c>
      <c r="E751" s="19">
        <f>ROUND(1.6*E750,2)</f>
        <v>7.04</v>
      </c>
    </row>
    <row r="752" spans="1:5">
      <c r="A752" s="17"/>
      <c r="B752" s="21"/>
      <c r="C752" s="20" t="s">
        <v>55</v>
      </c>
      <c r="D752" s="17" t="s">
        <v>21</v>
      </c>
      <c r="E752" s="19">
        <f>ROUND(0.35*E750,2)</f>
        <v>1.54</v>
      </c>
    </row>
    <row r="753" spans="1:5" ht="14.25" customHeight="1">
      <c r="A753" s="17"/>
      <c r="B753" s="21"/>
      <c r="C753" s="15" t="s">
        <v>57</v>
      </c>
      <c r="D753" s="17"/>
      <c r="E753" s="19"/>
    </row>
    <row r="754" spans="1:5">
      <c r="A754" s="17">
        <v>1</v>
      </c>
      <c r="B754" s="21"/>
      <c r="C754" s="30" t="s">
        <v>170</v>
      </c>
      <c r="D754" s="17" t="s">
        <v>9</v>
      </c>
      <c r="E754" s="19">
        <f>ROUND(0.12*19.56,2)</f>
        <v>2.35</v>
      </c>
    </row>
    <row r="755" spans="1:5">
      <c r="A755" s="29">
        <v>2</v>
      </c>
      <c r="B755" s="29"/>
      <c r="C755" s="30" t="s">
        <v>142</v>
      </c>
      <c r="D755" s="29" t="s">
        <v>9</v>
      </c>
      <c r="E755" s="31">
        <f>E754</f>
        <v>2.35</v>
      </c>
    </row>
    <row r="756" spans="1:5" ht="14.25" customHeight="1">
      <c r="A756" s="34"/>
      <c r="B756" s="34"/>
      <c r="C756" s="33" t="s">
        <v>32</v>
      </c>
      <c r="D756" s="34" t="s">
        <v>21</v>
      </c>
      <c r="E756" s="35">
        <f>ROUND(0.15*E755,2)</f>
        <v>0.35</v>
      </c>
    </row>
    <row r="757" spans="1:5">
      <c r="A757" s="16">
        <v>2</v>
      </c>
      <c r="B757" s="17"/>
      <c r="C757" s="18" t="s">
        <v>143</v>
      </c>
      <c r="D757" s="17" t="s">
        <v>9</v>
      </c>
      <c r="E757" s="19">
        <f>ROUND(0.07*19.56,2)</f>
        <v>1.37</v>
      </c>
    </row>
    <row r="758" spans="1:5" ht="14.25" customHeight="1">
      <c r="A758" s="16"/>
      <c r="B758" s="20"/>
      <c r="C758" s="20" t="s">
        <v>144</v>
      </c>
      <c r="D758" s="17" t="s">
        <v>6</v>
      </c>
      <c r="E758" s="19">
        <f>ROUND(1.5*E757,2)</f>
        <v>2.06</v>
      </c>
    </row>
    <row r="759" spans="1:5">
      <c r="A759" s="17">
        <v>4</v>
      </c>
      <c r="B759" s="21"/>
      <c r="C759" s="22" t="s">
        <v>145</v>
      </c>
      <c r="D759" s="17" t="s">
        <v>9</v>
      </c>
      <c r="E759" s="19">
        <f>ROUND(0.2*19.56,2)</f>
        <v>3.91</v>
      </c>
    </row>
    <row r="760" spans="1:5" ht="14.25" customHeight="1">
      <c r="A760" s="17"/>
      <c r="B760" s="21"/>
      <c r="C760" s="20" t="s">
        <v>69</v>
      </c>
      <c r="D760" s="17" t="s">
        <v>21</v>
      </c>
      <c r="E760" s="19">
        <f>ROUND(0.35*E759,2)</f>
        <v>1.37</v>
      </c>
    </row>
    <row r="761" spans="1:5" ht="14.25" customHeight="1">
      <c r="A761" s="13"/>
      <c r="B761" s="13"/>
      <c r="C761" s="15" t="s">
        <v>85</v>
      </c>
      <c r="D761" s="13"/>
      <c r="E761" s="14"/>
    </row>
    <row r="762" spans="1:5" ht="14.25" customHeight="1">
      <c r="A762" s="13"/>
      <c r="B762" s="13"/>
      <c r="C762" s="15" t="s">
        <v>56</v>
      </c>
      <c r="D762" s="13"/>
      <c r="E762" s="14"/>
    </row>
    <row r="763" spans="1:5" ht="14.25" customHeight="1">
      <c r="A763" s="16">
        <v>1</v>
      </c>
      <c r="B763" s="17"/>
      <c r="C763" s="18" t="s">
        <v>47</v>
      </c>
      <c r="D763" s="17" t="s">
        <v>9</v>
      </c>
      <c r="E763" s="19">
        <v>49.2</v>
      </c>
    </row>
    <row r="764" spans="1:5" ht="14.25" customHeight="1">
      <c r="A764" s="16">
        <v>2</v>
      </c>
      <c r="B764" s="17"/>
      <c r="C764" s="18" t="s">
        <v>93</v>
      </c>
      <c r="D764" s="17" t="s">
        <v>9</v>
      </c>
      <c r="E764" s="19">
        <f>ROUND(0.03*E763,2)</f>
        <v>1.48</v>
      </c>
    </row>
    <row r="765" spans="1:5" ht="14.25" customHeight="1">
      <c r="A765" s="16"/>
      <c r="B765" s="20"/>
      <c r="C765" s="20" t="s">
        <v>49</v>
      </c>
      <c r="D765" s="17" t="s">
        <v>6</v>
      </c>
      <c r="E765" s="19">
        <f>ROUND(15*E764,2)</f>
        <v>22.2</v>
      </c>
    </row>
    <row r="766" spans="1:5" ht="14.25" customHeight="1">
      <c r="A766" s="17">
        <v>3</v>
      </c>
      <c r="B766" s="21"/>
      <c r="C766" s="22" t="s">
        <v>61</v>
      </c>
      <c r="D766" s="17" t="s">
        <v>9</v>
      </c>
      <c r="E766" s="19">
        <f>E763</f>
        <v>49.2</v>
      </c>
    </row>
    <row r="767" spans="1:5">
      <c r="A767" s="17"/>
      <c r="B767" s="21"/>
      <c r="C767" s="20" t="s">
        <v>50</v>
      </c>
      <c r="D767" s="17" t="s">
        <v>21</v>
      </c>
      <c r="E767" s="19">
        <f>ROUND(0.15*E766,2)</f>
        <v>7.38</v>
      </c>
    </row>
    <row r="768" spans="1:5" ht="14.25" customHeight="1">
      <c r="A768" s="17"/>
      <c r="B768" s="21"/>
      <c r="C768" s="20" t="s">
        <v>51</v>
      </c>
      <c r="D768" s="17" t="s">
        <v>6</v>
      </c>
      <c r="E768" s="19">
        <f>ROUND(8.5*E766,2)</f>
        <v>418.2</v>
      </c>
    </row>
    <row r="769" spans="1:5" ht="14.25" customHeight="1">
      <c r="A769" s="17"/>
      <c r="B769" s="21"/>
      <c r="C769" s="20" t="s">
        <v>52</v>
      </c>
      <c r="D769" s="17" t="s">
        <v>6</v>
      </c>
      <c r="E769" s="19">
        <f>ROUND(1.6*E766,2)</f>
        <v>78.72</v>
      </c>
    </row>
    <row r="770" spans="1:5" ht="14.25" customHeight="1">
      <c r="A770" s="17"/>
      <c r="B770" s="21"/>
      <c r="C770" s="20" t="s">
        <v>53</v>
      </c>
      <c r="D770" s="17" t="s">
        <v>6</v>
      </c>
      <c r="E770" s="19">
        <f>ROUND(1.6*E766,2)</f>
        <v>78.72</v>
      </c>
    </row>
    <row r="771" spans="1:5" ht="14.25" customHeight="1">
      <c r="A771" s="17"/>
      <c r="B771" s="21"/>
      <c r="C771" s="20" t="s">
        <v>42</v>
      </c>
      <c r="D771" s="17" t="s">
        <v>9</v>
      </c>
      <c r="E771" s="19">
        <f>ROUND(0.05*E766,2)</f>
        <v>2.46</v>
      </c>
    </row>
    <row r="772" spans="1:5" ht="14.25" customHeight="1">
      <c r="A772" s="17">
        <v>4</v>
      </c>
      <c r="B772" s="21"/>
      <c r="C772" s="22" t="s">
        <v>54</v>
      </c>
      <c r="D772" s="17" t="s">
        <v>9</v>
      </c>
      <c r="E772" s="19">
        <f>E766</f>
        <v>49.2</v>
      </c>
    </row>
    <row r="773" spans="1:5" ht="14.25" customHeight="1">
      <c r="A773" s="17"/>
      <c r="B773" s="21"/>
      <c r="C773" s="20" t="s">
        <v>55</v>
      </c>
      <c r="D773" s="17" t="s">
        <v>21</v>
      </c>
      <c r="E773" s="19">
        <f>ROUND(0.35*E772,2)</f>
        <v>17.22</v>
      </c>
    </row>
    <row r="774" spans="1:5">
      <c r="A774" s="17">
        <v>6</v>
      </c>
      <c r="B774" s="21"/>
      <c r="C774" s="22" t="s">
        <v>88</v>
      </c>
      <c r="D774" s="17" t="s">
        <v>9</v>
      </c>
      <c r="E774" s="19">
        <v>4.4000000000000004</v>
      </c>
    </row>
    <row r="775" spans="1:5" ht="14.25" customHeight="1">
      <c r="A775" s="17"/>
      <c r="B775" s="21"/>
      <c r="C775" s="20" t="s">
        <v>52</v>
      </c>
      <c r="D775" s="17" t="s">
        <v>6</v>
      </c>
      <c r="E775" s="19">
        <f>ROUND(1.6*E774,2)</f>
        <v>7.04</v>
      </c>
    </row>
    <row r="776" spans="1:5">
      <c r="A776" s="17"/>
      <c r="B776" s="21"/>
      <c r="C776" s="20" t="s">
        <v>55</v>
      </c>
      <c r="D776" s="17" t="s">
        <v>21</v>
      </c>
      <c r="E776" s="19">
        <f>ROUND(0.35*E774,2)</f>
        <v>1.54</v>
      </c>
    </row>
    <row r="777" spans="1:5" ht="14.25" customHeight="1">
      <c r="A777" s="17"/>
      <c r="B777" s="21"/>
      <c r="C777" s="15" t="s">
        <v>57</v>
      </c>
      <c r="D777" s="17"/>
      <c r="E777" s="19"/>
    </row>
    <row r="778" spans="1:5">
      <c r="A778" s="17">
        <v>1</v>
      </c>
      <c r="B778" s="21"/>
      <c r="C778" s="30" t="s">
        <v>170</v>
      </c>
      <c r="D778" s="17" t="s">
        <v>9</v>
      </c>
      <c r="E778" s="19">
        <f>ROUND(0.12*19.56,2)</f>
        <v>2.35</v>
      </c>
    </row>
    <row r="779" spans="1:5">
      <c r="A779" s="29">
        <v>2</v>
      </c>
      <c r="B779" s="29"/>
      <c r="C779" s="30" t="s">
        <v>142</v>
      </c>
      <c r="D779" s="29" t="s">
        <v>9</v>
      </c>
      <c r="E779" s="31">
        <f>E778</f>
        <v>2.35</v>
      </c>
    </row>
    <row r="780" spans="1:5" ht="14.25" customHeight="1">
      <c r="A780" s="34"/>
      <c r="B780" s="34"/>
      <c r="C780" s="33" t="s">
        <v>32</v>
      </c>
      <c r="D780" s="34" t="s">
        <v>21</v>
      </c>
      <c r="E780" s="35">
        <f>ROUND(0.15*E779,2)</f>
        <v>0.35</v>
      </c>
    </row>
    <row r="781" spans="1:5">
      <c r="A781" s="16">
        <v>2</v>
      </c>
      <c r="B781" s="17"/>
      <c r="C781" s="18" t="s">
        <v>143</v>
      </c>
      <c r="D781" s="17" t="s">
        <v>9</v>
      </c>
      <c r="E781" s="19">
        <f>ROUND(0.07*19.56,2)</f>
        <v>1.37</v>
      </c>
    </row>
    <row r="782" spans="1:5" ht="14.25" customHeight="1">
      <c r="A782" s="16"/>
      <c r="B782" s="20"/>
      <c r="C782" s="20" t="s">
        <v>144</v>
      </c>
      <c r="D782" s="17" t="s">
        <v>6</v>
      </c>
      <c r="E782" s="19">
        <f>ROUND(1.5*E781,2)</f>
        <v>2.06</v>
      </c>
    </row>
    <row r="783" spans="1:5">
      <c r="A783" s="17">
        <v>4</v>
      </c>
      <c r="B783" s="21"/>
      <c r="C783" s="22" t="s">
        <v>145</v>
      </c>
      <c r="D783" s="17" t="s">
        <v>9</v>
      </c>
      <c r="E783" s="19">
        <f>ROUND(0.2*19.56,2)</f>
        <v>3.91</v>
      </c>
    </row>
    <row r="784" spans="1:5" ht="14.25" customHeight="1">
      <c r="A784" s="17"/>
      <c r="B784" s="21"/>
      <c r="C784" s="20" t="s">
        <v>69</v>
      </c>
      <c r="D784" s="17" t="s">
        <v>21</v>
      </c>
      <c r="E784" s="19">
        <f>ROUND(0.35*E783,2)</f>
        <v>1.37</v>
      </c>
    </row>
    <row r="785" spans="1:5" ht="14.25" customHeight="1">
      <c r="A785" s="29"/>
      <c r="B785" s="29"/>
      <c r="C785" s="30"/>
      <c r="D785" s="29"/>
      <c r="E785" s="31"/>
    </row>
    <row r="786" spans="1:5" ht="14.25" customHeight="1">
      <c r="A786" s="17">
        <v>7</v>
      </c>
      <c r="B786" s="21"/>
      <c r="C786" s="22" t="s">
        <v>90</v>
      </c>
      <c r="D786" s="17" t="s">
        <v>5</v>
      </c>
      <c r="E786" s="19">
        <v>30</v>
      </c>
    </row>
    <row r="787" spans="1:5" ht="14.25" customHeight="1">
      <c r="A787" s="17">
        <v>7</v>
      </c>
      <c r="B787" s="21"/>
      <c r="C787" s="22" t="s">
        <v>91</v>
      </c>
      <c r="D787" s="17" t="s">
        <v>9</v>
      </c>
      <c r="E787" s="19">
        <v>12</v>
      </c>
    </row>
    <row r="788" spans="1:5" ht="14.25" customHeight="1">
      <c r="A788" s="13"/>
      <c r="B788" s="13"/>
      <c r="C788" s="15" t="s">
        <v>107</v>
      </c>
      <c r="D788" s="13"/>
      <c r="E788" s="14"/>
    </row>
    <row r="789" spans="1:5" ht="14.25" customHeight="1">
      <c r="A789" s="13"/>
      <c r="B789" s="13"/>
      <c r="C789" s="15" t="s">
        <v>92</v>
      </c>
      <c r="D789" s="13"/>
      <c r="E789" s="14"/>
    </row>
    <row r="790" spans="1:5" ht="14.25" customHeight="1">
      <c r="A790" s="13"/>
      <c r="B790" s="13"/>
      <c r="C790" s="15" t="s">
        <v>56</v>
      </c>
      <c r="D790" s="13"/>
      <c r="E790" s="14"/>
    </row>
    <row r="791" spans="1:5">
      <c r="A791" s="16">
        <v>1</v>
      </c>
      <c r="B791" s="17"/>
      <c r="C791" s="18" t="s">
        <v>47</v>
      </c>
      <c r="D791" s="17" t="s">
        <v>9</v>
      </c>
      <c r="E791" s="19">
        <v>76.67</v>
      </c>
    </row>
    <row r="792" spans="1:5" ht="14.25" customHeight="1">
      <c r="A792" s="16">
        <v>2</v>
      </c>
      <c r="B792" s="17"/>
      <c r="C792" s="18" t="s">
        <v>93</v>
      </c>
      <c r="D792" s="17" t="s">
        <v>9</v>
      </c>
      <c r="E792" s="19">
        <f>ROUND(0.03*E791,2)</f>
        <v>2.2999999999999998</v>
      </c>
    </row>
    <row r="793" spans="1:5" ht="14.25" customHeight="1">
      <c r="A793" s="16"/>
      <c r="B793" s="20"/>
      <c r="C793" s="20" t="s">
        <v>49</v>
      </c>
      <c r="D793" s="17" t="s">
        <v>6</v>
      </c>
      <c r="E793" s="19">
        <f>ROUND(15*E792,2)</f>
        <v>34.5</v>
      </c>
    </row>
    <row r="794" spans="1:5" ht="14.25" customHeight="1">
      <c r="A794" s="17">
        <v>3</v>
      </c>
      <c r="B794" s="21"/>
      <c r="C794" s="22" t="s">
        <v>61</v>
      </c>
      <c r="D794" s="17" t="s">
        <v>9</v>
      </c>
      <c r="E794" s="19">
        <f>E791</f>
        <v>76.67</v>
      </c>
    </row>
    <row r="795" spans="1:5" ht="14.25" customHeight="1">
      <c r="A795" s="17"/>
      <c r="B795" s="21"/>
      <c r="C795" s="20" t="s">
        <v>50</v>
      </c>
      <c r="D795" s="17" t="s">
        <v>21</v>
      </c>
      <c r="E795" s="19">
        <f>ROUND(0.15*E794,2)</f>
        <v>11.5</v>
      </c>
    </row>
    <row r="796" spans="1:5" ht="14.25" customHeight="1">
      <c r="A796" s="17"/>
      <c r="B796" s="21"/>
      <c r="C796" s="20" t="s">
        <v>51</v>
      </c>
      <c r="D796" s="17" t="s">
        <v>6</v>
      </c>
      <c r="E796" s="19">
        <f>ROUND(8.5*E794,2)</f>
        <v>651.70000000000005</v>
      </c>
    </row>
    <row r="797" spans="1:5" ht="14.25" customHeight="1">
      <c r="A797" s="17"/>
      <c r="B797" s="21"/>
      <c r="C797" s="20" t="s">
        <v>52</v>
      </c>
      <c r="D797" s="17" t="s">
        <v>6</v>
      </c>
      <c r="E797" s="19">
        <f>ROUND(1.6*E794,2)</f>
        <v>122.67</v>
      </c>
    </row>
    <row r="798" spans="1:5">
      <c r="A798" s="17"/>
      <c r="B798" s="21"/>
      <c r="C798" s="20" t="s">
        <v>53</v>
      </c>
      <c r="D798" s="17" t="s">
        <v>6</v>
      </c>
      <c r="E798" s="19">
        <f>ROUND(1.6*E794,2)</f>
        <v>122.67</v>
      </c>
    </row>
    <row r="799" spans="1:5" ht="14.25" customHeight="1">
      <c r="A799" s="17"/>
      <c r="B799" s="21"/>
      <c r="C799" s="20" t="s">
        <v>42</v>
      </c>
      <c r="D799" s="17" t="s">
        <v>9</v>
      </c>
      <c r="E799" s="19">
        <f>ROUND(0.05*E794,2)</f>
        <v>3.83</v>
      </c>
    </row>
    <row r="800" spans="1:5">
      <c r="A800" s="17">
        <v>4</v>
      </c>
      <c r="B800" s="21"/>
      <c r="C800" s="22" t="s">
        <v>54</v>
      </c>
      <c r="D800" s="17" t="s">
        <v>9</v>
      </c>
      <c r="E800" s="19">
        <f>E794</f>
        <v>76.67</v>
      </c>
    </row>
    <row r="801" spans="1:5" ht="14.25" customHeight="1">
      <c r="A801" s="17"/>
      <c r="B801" s="21"/>
      <c r="C801" s="20" t="s">
        <v>55</v>
      </c>
      <c r="D801" s="17" t="s">
        <v>21</v>
      </c>
      <c r="E801" s="19">
        <f>ROUND(0.35*E800,2)</f>
        <v>26.83</v>
      </c>
    </row>
    <row r="802" spans="1:5" ht="14.25" customHeight="1">
      <c r="A802" s="17">
        <v>6</v>
      </c>
      <c r="B802" s="21"/>
      <c r="C802" s="22" t="s">
        <v>88</v>
      </c>
      <c r="D802" s="17" t="s">
        <v>9</v>
      </c>
      <c r="E802" s="19">
        <v>3.8</v>
      </c>
    </row>
    <row r="803" spans="1:5">
      <c r="A803" s="17"/>
      <c r="B803" s="21"/>
      <c r="C803" s="20" t="s">
        <v>52</v>
      </c>
      <c r="D803" s="17" t="s">
        <v>6</v>
      </c>
      <c r="E803" s="19">
        <f>ROUND(1.6*E802,2)</f>
        <v>6.08</v>
      </c>
    </row>
    <row r="804" spans="1:5">
      <c r="A804" s="17"/>
      <c r="B804" s="21"/>
      <c r="C804" s="20" t="s">
        <v>55</v>
      </c>
      <c r="D804" s="17" t="s">
        <v>21</v>
      </c>
      <c r="E804" s="19">
        <f>ROUND(0.35*E802,2)</f>
        <v>1.33</v>
      </c>
    </row>
    <row r="805" spans="1:5" ht="30">
      <c r="A805" s="17">
        <v>5</v>
      </c>
      <c r="B805" s="21"/>
      <c r="C805" s="22" t="s">
        <v>86</v>
      </c>
      <c r="D805" s="17" t="s">
        <v>9</v>
      </c>
      <c r="E805" s="19">
        <v>1.1200000000000001</v>
      </c>
    </row>
    <row r="806" spans="1:5">
      <c r="A806" s="23"/>
      <c r="B806" s="24"/>
      <c r="C806" s="25" t="s">
        <v>22</v>
      </c>
      <c r="D806" s="26" t="s">
        <v>9</v>
      </c>
      <c r="E806" s="27">
        <f>ROUND(1.03*E805,2)</f>
        <v>1.1499999999999999</v>
      </c>
    </row>
    <row r="807" spans="1:5" ht="55.5" customHeight="1">
      <c r="A807" s="23"/>
      <c r="B807" s="24"/>
      <c r="C807" s="25" t="s">
        <v>13</v>
      </c>
      <c r="D807" s="26" t="s">
        <v>7</v>
      </c>
      <c r="E807" s="27">
        <f>ROUND(2*E805,2)</f>
        <v>2.2400000000000002</v>
      </c>
    </row>
    <row r="808" spans="1:5" ht="14.25" customHeight="1">
      <c r="A808" s="17"/>
      <c r="B808" s="21"/>
      <c r="C808" s="20" t="s">
        <v>87</v>
      </c>
      <c r="D808" s="17" t="s">
        <v>9</v>
      </c>
      <c r="E808" s="19">
        <f>ROUND(0.35*E805,2)</f>
        <v>0.39</v>
      </c>
    </row>
    <row r="809" spans="1:5">
      <c r="A809" s="28"/>
      <c r="B809" s="24"/>
      <c r="C809" s="25" t="s">
        <v>19</v>
      </c>
      <c r="D809" s="26" t="s">
        <v>7</v>
      </c>
      <c r="E809" s="27">
        <f>ROUND(25*E805,)</f>
        <v>28</v>
      </c>
    </row>
    <row r="810" spans="1:5" ht="14.25" customHeight="1">
      <c r="A810" s="17"/>
      <c r="B810" s="21"/>
      <c r="C810" s="20" t="s">
        <v>52</v>
      </c>
      <c r="D810" s="17" t="s">
        <v>6</v>
      </c>
      <c r="E810" s="19">
        <f>ROUND(1.6*E805,2)</f>
        <v>1.79</v>
      </c>
    </row>
    <row r="811" spans="1:5" ht="14.25" customHeight="1">
      <c r="A811" s="17"/>
      <c r="B811" s="21"/>
      <c r="C811" s="20" t="s">
        <v>55</v>
      </c>
      <c r="D811" s="17" t="s">
        <v>21</v>
      </c>
      <c r="E811" s="19">
        <f>ROUND(0.35*E805,2)</f>
        <v>0.39</v>
      </c>
    </row>
    <row r="812" spans="1:5" ht="14.25" customHeight="1">
      <c r="A812" s="17">
        <v>7</v>
      </c>
      <c r="B812" s="21"/>
      <c r="C812" s="22" t="s">
        <v>173</v>
      </c>
      <c r="D812" s="17" t="s">
        <v>9</v>
      </c>
      <c r="E812" s="19">
        <f>2.3*1.4</f>
        <v>3.22</v>
      </c>
    </row>
    <row r="813" spans="1:5" ht="14.25" customHeight="1">
      <c r="A813" s="17"/>
      <c r="B813" s="21"/>
      <c r="C813" s="15" t="s">
        <v>57</v>
      </c>
      <c r="D813" s="17"/>
      <c r="E813" s="19"/>
    </row>
    <row r="814" spans="1:5" ht="14.25" customHeight="1">
      <c r="A814" s="17">
        <v>1</v>
      </c>
      <c r="B814" s="21"/>
      <c r="C814" s="22" t="s">
        <v>58</v>
      </c>
      <c r="D814" s="17" t="s">
        <v>5</v>
      </c>
      <c r="E814" s="19">
        <f>6*2+5.5*2-1.3</f>
        <v>21.7</v>
      </c>
    </row>
    <row r="815" spans="1:5" ht="14.25" customHeight="1">
      <c r="A815" s="17">
        <v>2</v>
      </c>
      <c r="B815" s="21"/>
      <c r="C815" s="22" t="s">
        <v>176</v>
      </c>
      <c r="D815" s="17" t="s">
        <v>9</v>
      </c>
      <c r="E815" s="19">
        <v>32.700000000000003</v>
      </c>
    </row>
    <row r="816" spans="1:5" ht="14.25" customHeight="1">
      <c r="A816" s="17"/>
      <c r="B816" s="21"/>
      <c r="C816" s="20" t="s">
        <v>19</v>
      </c>
      <c r="D816" s="17" t="s">
        <v>7</v>
      </c>
      <c r="E816" s="19">
        <f>ROUND(15*E815,2)</f>
        <v>490.5</v>
      </c>
    </row>
    <row r="817" spans="1:5" ht="14.25" customHeight="1">
      <c r="A817" s="17">
        <v>3</v>
      </c>
      <c r="B817" s="21"/>
      <c r="C817" s="22" t="s">
        <v>66</v>
      </c>
      <c r="D817" s="17" t="s">
        <v>9</v>
      </c>
      <c r="E817" s="19">
        <f>ROUND(0.05*E815,2)</f>
        <v>1.64</v>
      </c>
    </row>
    <row r="818" spans="1:5">
      <c r="A818" s="28"/>
      <c r="B818" s="24"/>
      <c r="C818" s="25" t="s">
        <v>23</v>
      </c>
      <c r="D818" s="26" t="s">
        <v>6</v>
      </c>
      <c r="E818" s="27">
        <f>ROUND(0.8*E817,2)</f>
        <v>1.31</v>
      </c>
    </row>
    <row r="819" spans="1:5" ht="14.25" customHeight="1">
      <c r="A819" s="17"/>
      <c r="B819" s="21"/>
      <c r="C819" s="20" t="s">
        <v>60</v>
      </c>
      <c r="D819" s="17" t="s">
        <v>21</v>
      </c>
      <c r="E819" s="19">
        <f>ROUND(0.6*E817,2)</f>
        <v>0.98</v>
      </c>
    </row>
    <row r="820" spans="1:5" ht="14.25" customHeight="1">
      <c r="A820" s="17"/>
      <c r="B820" s="21"/>
      <c r="C820" s="20" t="s">
        <v>42</v>
      </c>
      <c r="D820" s="17" t="s">
        <v>9</v>
      </c>
      <c r="E820" s="19">
        <f>ROUND(0.05*E817,2)</f>
        <v>0.08</v>
      </c>
    </row>
    <row r="821" spans="1:5">
      <c r="A821" s="17">
        <v>4</v>
      </c>
      <c r="B821" s="21"/>
      <c r="C821" s="22" t="s">
        <v>62</v>
      </c>
      <c r="D821" s="17" t="s">
        <v>9</v>
      </c>
      <c r="E821" s="19">
        <f>E815</f>
        <v>32.700000000000003</v>
      </c>
    </row>
    <row r="822" spans="1:5" ht="14.25" customHeight="1">
      <c r="A822" s="17"/>
      <c r="B822" s="21"/>
      <c r="C822" s="20" t="s">
        <v>50</v>
      </c>
      <c r="D822" s="17" t="s">
        <v>21</v>
      </c>
      <c r="E822" s="19">
        <f>ROUND(0.15*E821,2)</f>
        <v>4.91</v>
      </c>
    </row>
    <row r="823" spans="1:5" ht="17.25" customHeight="1">
      <c r="A823" s="29">
        <v>5</v>
      </c>
      <c r="B823" s="29"/>
      <c r="C823" s="30" t="s">
        <v>36</v>
      </c>
      <c r="D823" s="29" t="s">
        <v>9</v>
      </c>
      <c r="E823" s="31">
        <f>E821</f>
        <v>32.700000000000003</v>
      </c>
    </row>
    <row r="824" spans="1:5" ht="14.25" customHeight="1">
      <c r="A824" s="29"/>
      <c r="B824" s="29"/>
      <c r="C824" s="33" t="s">
        <v>63</v>
      </c>
      <c r="D824" s="29" t="s">
        <v>9</v>
      </c>
      <c r="E824" s="31">
        <f>ROUND((1.08*E823),2)</f>
        <v>35.32</v>
      </c>
    </row>
    <row r="825" spans="1:5" ht="14.25" customHeight="1">
      <c r="A825" s="29"/>
      <c r="B825" s="29"/>
      <c r="C825" s="33" t="s">
        <v>37</v>
      </c>
      <c r="D825" s="29" t="s">
        <v>6</v>
      </c>
      <c r="E825" s="31">
        <f>ROUND(0.4*E823,2)</f>
        <v>13.08</v>
      </c>
    </row>
    <row r="826" spans="1:5" ht="14.25" customHeight="1">
      <c r="A826" s="29"/>
      <c r="B826" s="29"/>
      <c r="C826" s="33" t="s">
        <v>38</v>
      </c>
      <c r="D826" s="29" t="s">
        <v>5</v>
      </c>
      <c r="E826" s="31">
        <f>ROUND(0.5*E823,2)</f>
        <v>16.350000000000001</v>
      </c>
    </row>
    <row r="827" spans="1:5" ht="14.25" customHeight="1">
      <c r="A827" s="29">
        <v>6</v>
      </c>
      <c r="B827" s="29"/>
      <c r="C827" s="30" t="s">
        <v>64</v>
      </c>
      <c r="D827" s="29" t="s">
        <v>5</v>
      </c>
      <c r="E827" s="31">
        <f>E814</f>
        <v>21.7</v>
      </c>
    </row>
    <row r="828" spans="1:5">
      <c r="A828" s="29">
        <v>7</v>
      </c>
      <c r="B828" s="29"/>
      <c r="C828" s="30" t="s">
        <v>65</v>
      </c>
      <c r="D828" s="29" t="s">
        <v>5</v>
      </c>
      <c r="E828" s="31">
        <v>1.3</v>
      </c>
    </row>
    <row r="829" spans="1:5" ht="14.25" customHeight="1">
      <c r="A829" s="13"/>
      <c r="B829" s="13"/>
      <c r="C829" s="15" t="s">
        <v>94</v>
      </c>
      <c r="D829" s="13"/>
      <c r="E829" s="14"/>
    </row>
    <row r="830" spans="1:5" ht="14.25" customHeight="1">
      <c r="A830" s="13"/>
      <c r="B830" s="13"/>
      <c r="C830" s="15" t="s">
        <v>56</v>
      </c>
      <c r="D830" s="13"/>
      <c r="E830" s="14"/>
    </row>
    <row r="831" spans="1:5" ht="14.25" customHeight="1">
      <c r="A831" s="16">
        <v>1</v>
      </c>
      <c r="B831" s="17"/>
      <c r="C831" s="18" t="s">
        <v>47</v>
      </c>
      <c r="D831" s="17" t="s">
        <v>9</v>
      </c>
      <c r="E831" s="19">
        <v>66.290000000000006</v>
      </c>
    </row>
    <row r="832" spans="1:5" ht="14.25" customHeight="1">
      <c r="A832" s="16">
        <v>2</v>
      </c>
      <c r="B832" s="17"/>
      <c r="C832" s="18" t="s">
        <v>93</v>
      </c>
      <c r="D832" s="17" t="s">
        <v>9</v>
      </c>
      <c r="E832" s="19">
        <f>ROUND(0.03*E831,2)</f>
        <v>1.99</v>
      </c>
    </row>
    <row r="833" spans="1:5" ht="14.25" customHeight="1">
      <c r="A833" s="16"/>
      <c r="B833" s="20"/>
      <c r="C833" s="20" t="s">
        <v>49</v>
      </c>
      <c r="D833" s="17" t="s">
        <v>6</v>
      </c>
      <c r="E833" s="19">
        <f>ROUND(15*E832,2)</f>
        <v>29.85</v>
      </c>
    </row>
    <row r="834" spans="1:5">
      <c r="A834" s="17">
        <v>3</v>
      </c>
      <c r="B834" s="21"/>
      <c r="C834" s="22" t="s">
        <v>61</v>
      </c>
      <c r="D834" s="17" t="s">
        <v>9</v>
      </c>
      <c r="E834" s="19">
        <f>E831</f>
        <v>66.290000000000006</v>
      </c>
    </row>
    <row r="835" spans="1:5" ht="14.25" customHeight="1">
      <c r="A835" s="17"/>
      <c r="B835" s="21"/>
      <c r="C835" s="20" t="s">
        <v>50</v>
      </c>
      <c r="D835" s="17" t="s">
        <v>21</v>
      </c>
      <c r="E835" s="19">
        <f>ROUND(0.15*E834,2)</f>
        <v>9.94</v>
      </c>
    </row>
    <row r="836" spans="1:5" ht="14.25" customHeight="1">
      <c r="A836" s="17"/>
      <c r="B836" s="21"/>
      <c r="C836" s="20" t="s">
        <v>51</v>
      </c>
      <c r="D836" s="17" t="s">
        <v>6</v>
      </c>
      <c r="E836" s="19">
        <f>ROUND(8.5*E834,2)</f>
        <v>563.47</v>
      </c>
    </row>
    <row r="837" spans="1:5" ht="14.25" customHeight="1">
      <c r="A837" s="17"/>
      <c r="B837" s="21"/>
      <c r="C837" s="20" t="s">
        <v>52</v>
      </c>
      <c r="D837" s="17" t="s">
        <v>6</v>
      </c>
      <c r="E837" s="19">
        <f>ROUND(1.6*E834,2)</f>
        <v>106.06</v>
      </c>
    </row>
    <row r="838" spans="1:5">
      <c r="A838" s="17"/>
      <c r="B838" s="21"/>
      <c r="C838" s="20" t="s">
        <v>53</v>
      </c>
      <c r="D838" s="17" t="s">
        <v>6</v>
      </c>
      <c r="E838" s="19">
        <f>ROUND(1.6*E834,2)</f>
        <v>106.06</v>
      </c>
    </row>
    <row r="839" spans="1:5" ht="14.25" customHeight="1">
      <c r="A839" s="17"/>
      <c r="B839" s="21"/>
      <c r="C839" s="20" t="s">
        <v>42</v>
      </c>
      <c r="D839" s="17" t="s">
        <v>9</v>
      </c>
      <c r="E839" s="19">
        <f>ROUND(0.05*E834,2)</f>
        <v>3.31</v>
      </c>
    </row>
    <row r="840" spans="1:5" ht="41.25" customHeight="1">
      <c r="A840" s="17">
        <v>4</v>
      </c>
      <c r="B840" s="21"/>
      <c r="C840" s="22" t="s">
        <v>54</v>
      </c>
      <c r="D840" s="17" t="s">
        <v>9</v>
      </c>
      <c r="E840" s="19">
        <f>E834</f>
        <v>66.290000000000006</v>
      </c>
    </row>
    <row r="841" spans="1:5" ht="14.25" customHeight="1">
      <c r="A841" s="17"/>
      <c r="B841" s="21"/>
      <c r="C841" s="20" t="s">
        <v>55</v>
      </c>
      <c r="D841" s="17" t="s">
        <v>21</v>
      </c>
      <c r="E841" s="19">
        <f>ROUND(0.35*E840,2)</f>
        <v>23.2</v>
      </c>
    </row>
    <row r="842" spans="1:5" ht="14.25" customHeight="1">
      <c r="A842" s="17">
        <v>6</v>
      </c>
      <c r="B842" s="21"/>
      <c r="C842" s="22" t="s">
        <v>88</v>
      </c>
      <c r="D842" s="17" t="s">
        <v>9</v>
      </c>
      <c r="E842" s="19">
        <f>3.8+1.37</f>
        <v>5.17</v>
      </c>
    </row>
    <row r="843" spans="1:5" ht="14.25" customHeight="1">
      <c r="A843" s="17"/>
      <c r="B843" s="21"/>
      <c r="C843" s="20" t="s">
        <v>52</v>
      </c>
      <c r="D843" s="17" t="s">
        <v>6</v>
      </c>
      <c r="E843" s="19">
        <f>ROUND(1.6*E842,2)</f>
        <v>8.27</v>
      </c>
    </row>
    <row r="844" spans="1:5" ht="14.25" customHeight="1">
      <c r="A844" s="17"/>
      <c r="B844" s="21"/>
      <c r="C844" s="20" t="s">
        <v>55</v>
      </c>
      <c r="D844" s="17" t="s">
        <v>21</v>
      </c>
      <c r="E844" s="19">
        <f>ROUND(0.35*E842,2)</f>
        <v>1.81</v>
      </c>
    </row>
    <row r="845" spans="1:5" ht="14.25" customHeight="1">
      <c r="A845" s="17">
        <v>5</v>
      </c>
      <c r="B845" s="21"/>
      <c r="C845" s="22" t="s">
        <v>86</v>
      </c>
      <c r="D845" s="17" t="s">
        <v>9</v>
      </c>
      <c r="E845" s="19">
        <v>3.42</v>
      </c>
    </row>
    <row r="846" spans="1:5">
      <c r="A846" s="23"/>
      <c r="B846" s="24"/>
      <c r="C846" s="25" t="s">
        <v>22</v>
      </c>
      <c r="D846" s="26" t="s">
        <v>9</v>
      </c>
      <c r="E846" s="27">
        <f>ROUND(1.03*E845,2)</f>
        <v>3.52</v>
      </c>
    </row>
    <row r="847" spans="1:5" ht="52.5" customHeight="1">
      <c r="A847" s="23"/>
      <c r="B847" s="24"/>
      <c r="C847" s="25" t="s">
        <v>13</v>
      </c>
      <c r="D847" s="26" t="s">
        <v>7</v>
      </c>
      <c r="E847" s="27">
        <f>ROUND(2*E845,2)</f>
        <v>6.84</v>
      </c>
    </row>
    <row r="848" spans="1:5" ht="14.25" customHeight="1">
      <c r="A848" s="17"/>
      <c r="B848" s="21"/>
      <c r="C848" s="20" t="s">
        <v>87</v>
      </c>
      <c r="D848" s="17" t="s">
        <v>9</v>
      </c>
      <c r="E848" s="19">
        <f>ROUND(0.35*E845,2)</f>
        <v>1.2</v>
      </c>
    </row>
    <row r="849" spans="1:5">
      <c r="A849" s="28"/>
      <c r="B849" s="24"/>
      <c r="C849" s="25" t="s">
        <v>19</v>
      </c>
      <c r="D849" s="26" t="s">
        <v>7</v>
      </c>
      <c r="E849" s="27">
        <f>ROUND(25*E845,)</f>
        <v>86</v>
      </c>
    </row>
    <row r="850" spans="1:5" ht="14.25" customHeight="1">
      <c r="A850" s="17"/>
      <c r="B850" s="21"/>
      <c r="C850" s="20" t="s">
        <v>52</v>
      </c>
      <c r="D850" s="17" t="s">
        <v>6</v>
      </c>
      <c r="E850" s="19">
        <f>ROUND(1.6*E845,2)</f>
        <v>5.47</v>
      </c>
    </row>
    <row r="851" spans="1:5" ht="14.25" customHeight="1">
      <c r="A851" s="17"/>
      <c r="B851" s="21"/>
      <c r="C851" s="20" t="s">
        <v>55</v>
      </c>
      <c r="D851" s="17" t="s">
        <v>21</v>
      </c>
      <c r="E851" s="19">
        <f>ROUND(0.35*E845,2)</f>
        <v>1.2</v>
      </c>
    </row>
    <row r="852" spans="1:5" ht="14.25" customHeight="1">
      <c r="A852" s="17">
        <v>7</v>
      </c>
      <c r="B852" s="21"/>
      <c r="C852" s="22" t="s">
        <v>173</v>
      </c>
      <c r="D852" s="17" t="s">
        <v>9</v>
      </c>
      <c r="E852" s="19">
        <f>2.3*1.4+2.3*1.3+2.3*1.8</f>
        <v>10.35</v>
      </c>
    </row>
    <row r="853" spans="1:5" ht="14.25" customHeight="1">
      <c r="A853" s="17"/>
      <c r="B853" s="21"/>
      <c r="C853" s="15" t="s">
        <v>57</v>
      </c>
      <c r="D853" s="17"/>
      <c r="E853" s="19"/>
    </row>
    <row r="854" spans="1:5" ht="14.25" customHeight="1">
      <c r="A854" s="17">
        <v>1</v>
      </c>
      <c r="B854" s="21"/>
      <c r="C854" s="22" t="s">
        <v>58</v>
      </c>
      <c r="D854" s="17" t="s">
        <v>5</v>
      </c>
      <c r="E854" s="19">
        <f>6*2+5.4*2-1.3</f>
        <v>21.5</v>
      </c>
    </row>
    <row r="855" spans="1:5" ht="14.25" customHeight="1">
      <c r="A855" s="17">
        <v>2</v>
      </c>
      <c r="B855" s="21"/>
      <c r="C855" s="22" t="s">
        <v>176</v>
      </c>
      <c r="D855" s="17" t="s">
        <v>9</v>
      </c>
      <c r="E855" s="19">
        <v>32.1</v>
      </c>
    </row>
    <row r="856" spans="1:5" ht="14.25" customHeight="1">
      <c r="A856" s="17"/>
      <c r="B856" s="21"/>
      <c r="C856" s="20" t="s">
        <v>19</v>
      </c>
      <c r="D856" s="17" t="s">
        <v>7</v>
      </c>
      <c r="E856" s="19">
        <f>ROUND(15*E855,2)</f>
        <v>481.5</v>
      </c>
    </row>
    <row r="857" spans="1:5" ht="14.25" customHeight="1">
      <c r="A857" s="17">
        <v>3</v>
      </c>
      <c r="B857" s="21"/>
      <c r="C857" s="22" t="s">
        <v>66</v>
      </c>
      <c r="D857" s="17" t="s">
        <v>9</v>
      </c>
      <c r="E857" s="19">
        <f>ROUND(0.05*E855,2)</f>
        <v>1.61</v>
      </c>
    </row>
    <row r="858" spans="1:5">
      <c r="A858" s="28"/>
      <c r="B858" s="24"/>
      <c r="C858" s="25" t="s">
        <v>23</v>
      </c>
      <c r="D858" s="26" t="s">
        <v>6</v>
      </c>
      <c r="E858" s="27">
        <f>ROUND(0.8*E857,2)</f>
        <v>1.29</v>
      </c>
    </row>
    <row r="859" spans="1:5" ht="14.25" customHeight="1">
      <c r="A859" s="17"/>
      <c r="B859" s="21"/>
      <c r="C859" s="20" t="s">
        <v>60</v>
      </c>
      <c r="D859" s="17" t="s">
        <v>21</v>
      </c>
      <c r="E859" s="19">
        <f>ROUND(0.6*E857,2)</f>
        <v>0.97</v>
      </c>
    </row>
    <row r="860" spans="1:5" ht="14.25" customHeight="1">
      <c r="A860" s="17"/>
      <c r="B860" s="21"/>
      <c r="C860" s="20" t="s">
        <v>42</v>
      </c>
      <c r="D860" s="17" t="s">
        <v>9</v>
      </c>
      <c r="E860" s="19">
        <f>ROUND(0.05*E857,2)</f>
        <v>0.08</v>
      </c>
    </row>
    <row r="861" spans="1:5">
      <c r="A861" s="17">
        <v>4</v>
      </c>
      <c r="B861" s="21"/>
      <c r="C861" s="22" t="s">
        <v>62</v>
      </c>
      <c r="D861" s="17" t="s">
        <v>9</v>
      </c>
      <c r="E861" s="19">
        <f>E855</f>
        <v>32.1</v>
      </c>
    </row>
    <row r="862" spans="1:5" ht="14.25" customHeight="1">
      <c r="A862" s="17"/>
      <c r="B862" s="21"/>
      <c r="C862" s="20" t="s">
        <v>50</v>
      </c>
      <c r="D862" s="17" t="s">
        <v>21</v>
      </c>
      <c r="E862" s="19">
        <f>ROUND(0.15*E861,2)</f>
        <v>4.82</v>
      </c>
    </row>
    <row r="863" spans="1:5" ht="14.25" customHeight="1">
      <c r="A863" s="29">
        <v>5</v>
      </c>
      <c r="B863" s="29"/>
      <c r="C863" s="30" t="s">
        <v>36</v>
      </c>
      <c r="D863" s="29" t="s">
        <v>9</v>
      </c>
      <c r="E863" s="31">
        <f>E861</f>
        <v>32.1</v>
      </c>
    </row>
    <row r="864" spans="1:5" ht="14.25" customHeight="1">
      <c r="A864" s="29"/>
      <c r="B864" s="29"/>
      <c r="C864" s="33" t="s">
        <v>63</v>
      </c>
      <c r="D864" s="29" t="s">
        <v>9</v>
      </c>
      <c r="E864" s="31">
        <f>ROUND((1.08*E863),2)</f>
        <v>34.67</v>
      </c>
    </row>
    <row r="865" spans="1:5" ht="14.25" customHeight="1">
      <c r="A865" s="29"/>
      <c r="B865" s="29"/>
      <c r="C865" s="33" t="s">
        <v>37</v>
      </c>
      <c r="D865" s="29" t="s">
        <v>6</v>
      </c>
      <c r="E865" s="31">
        <f>ROUND(0.4*E863,2)</f>
        <v>12.84</v>
      </c>
    </row>
    <row r="866" spans="1:5" ht="14.25" customHeight="1">
      <c r="A866" s="29"/>
      <c r="B866" s="29"/>
      <c r="C866" s="33" t="s">
        <v>38</v>
      </c>
      <c r="D866" s="29" t="s">
        <v>5</v>
      </c>
      <c r="E866" s="31">
        <f>ROUND(0.5*E863,2)</f>
        <v>16.05</v>
      </c>
    </row>
    <row r="867" spans="1:5" ht="14.25" customHeight="1">
      <c r="A867" s="29">
        <v>6</v>
      </c>
      <c r="B867" s="29"/>
      <c r="C867" s="30" t="s">
        <v>64</v>
      </c>
      <c r="D867" s="29" t="s">
        <v>5</v>
      </c>
      <c r="E867" s="31">
        <f>E854</f>
        <v>21.5</v>
      </c>
    </row>
    <row r="868" spans="1:5">
      <c r="A868" s="29">
        <v>7</v>
      </c>
      <c r="B868" s="29"/>
      <c r="C868" s="30" t="s">
        <v>65</v>
      </c>
      <c r="D868" s="29" t="s">
        <v>5</v>
      </c>
      <c r="E868" s="31">
        <v>1.3</v>
      </c>
    </row>
    <row r="869" spans="1:5" ht="14.25" customHeight="1">
      <c r="A869" s="13"/>
      <c r="B869" s="13"/>
      <c r="C869" s="15" t="s">
        <v>95</v>
      </c>
      <c r="D869" s="13"/>
      <c r="E869" s="14"/>
    </row>
    <row r="870" spans="1:5" ht="14.25" customHeight="1">
      <c r="A870" s="13"/>
      <c r="B870" s="13"/>
      <c r="C870" s="15" t="s">
        <v>56</v>
      </c>
      <c r="D870" s="13"/>
      <c r="E870" s="14"/>
    </row>
    <row r="871" spans="1:5" ht="14.25" customHeight="1">
      <c r="A871" s="16">
        <v>1</v>
      </c>
      <c r="B871" s="17"/>
      <c r="C871" s="18" t="s">
        <v>47</v>
      </c>
      <c r="D871" s="17" t="s">
        <v>9</v>
      </c>
      <c r="E871" s="19">
        <v>99.46</v>
      </c>
    </row>
    <row r="872" spans="1:5" ht="14.25" customHeight="1">
      <c r="A872" s="16">
        <v>2</v>
      </c>
      <c r="B872" s="17"/>
      <c r="C872" s="18" t="s">
        <v>93</v>
      </c>
      <c r="D872" s="17" t="s">
        <v>9</v>
      </c>
      <c r="E872" s="19">
        <f>ROUND(0.03*E871,2)</f>
        <v>2.98</v>
      </c>
    </row>
    <row r="873" spans="1:5" ht="14.25" customHeight="1">
      <c r="A873" s="16"/>
      <c r="B873" s="20"/>
      <c r="C873" s="20" t="s">
        <v>49</v>
      </c>
      <c r="D873" s="17" t="s">
        <v>6</v>
      </c>
      <c r="E873" s="19">
        <f>ROUND(15*E872,2)</f>
        <v>44.7</v>
      </c>
    </row>
    <row r="874" spans="1:5">
      <c r="A874" s="17">
        <v>3</v>
      </c>
      <c r="B874" s="21"/>
      <c r="C874" s="22" t="s">
        <v>61</v>
      </c>
      <c r="D874" s="17" t="s">
        <v>9</v>
      </c>
      <c r="E874" s="19">
        <f>E871</f>
        <v>99.46</v>
      </c>
    </row>
    <row r="875" spans="1:5" ht="14.25" customHeight="1">
      <c r="A875" s="17"/>
      <c r="B875" s="21"/>
      <c r="C875" s="20" t="s">
        <v>50</v>
      </c>
      <c r="D875" s="17" t="s">
        <v>21</v>
      </c>
      <c r="E875" s="19">
        <f>ROUND(0.15*E874,2)</f>
        <v>14.92</v>
      </c>
    </row>
    <row r="876" spans="1:5" ht="14.25" customHeight="1">
      <c r="A876" s="17"/>
      <c r="B876" s="21"/>
      <c r="C876" s="20" t="s">
        <v>51</v>
      </c>
      <c r="D876" s="17" t="s">
        <v>6</v>
      </c>
      <c r="E876" s="19">
        <f>ROUND(8.5*E874,2)</f>
        <v>845.41</v>
      </c>
    </row>
    <row r="877" spans="1:5" ht="14.25" customHeight="1">
      <c r="A877" s="17"/>
      <c r="B877" s="21"/>
      <c r="C877" s="20" t="s">
        <v>52</v>
      </c>
      <c r="D877" s="17" t="s">
        <v>6</v>
      </c>
      <c r="E877" s="19">
        <f>ROUND(1.6*E874,2)</f>
        <v>159.13999999999999</v>
      </c>
    </row>
    <row r="878" spans="1:5">
      <c r="A878" s="17"/>
      <c r="B878" s="21"/>
      <c r="C878" s="20" t="s">
        <v>53</v>
      </c>
      <c r="D878" s="17" t="s">
        <v>6</v>
      </c>
      <c r="E878" s="19">
        <f>ROUND(1.6*E874,2)</f>
        <v>159.13999999999999</v>
      </c>
    </row>
    <row r="879" spans="1:5" ht="14.25" customHeight="1">
      <c r="A879" s="17"/>
      <c r="B879" s="21"/>
      <c r="C879" s="20" t="s">
        <v>42</v>
      </c>
      <c r="D879" s="17" t="s">
        <v>9</v>
      </c>
      <c r="E879" s="19">
        <f>ROUND(0.05*E874,2)</f>
        <v>4.97</v>
      </c>
    </row>
    <row r="880" spans="1:5" ht="14.25" customHeight="1">
      <c r="A880" s="17">
        <v>4</v>
      </c>
      <c r="B880" s="21"/>
      <c r="C880" s="22" t="s">
        <v>54</v>
      </c>
      <c r="D880" s="17" t="s">
        <v>9</v>
      </c>
      <c r="E880" s="19">
        <f>E874</f>
        <v>99.46</v>
      </c>
    </row>
    <row r="881" spans="1:5" ht="14.25" customHeight="1">
      <c r="A881" s="17"/>
      <c r="B881" s="21"/>
      <c r="C881" s="20" t="s">
        <v>55</v>
      </c>
      <c r="D881" s="17" t="s">
        <v>21</v>
      </c>
      <c r="E881" s="19">
        <f>ROUND(0.35*E880,2)</f>
        <v>34.81</v>
      </c>
    </row>
    <row r="882" spans="1:5" ht="14.25" customHeight="1">
      <c r="A882" s="17">
        <v>6</v>
      </c>
      <c r="B882" s="21"/>
      <c r="C882" s="22" t="s">
        <v>88</v>
      </c>
      <c r="D882" s="17" t="s">
        <v>9</v>
      </c>
      <c r="E882" s="19">
        <f>5.71</f>
        <v>5.71</v>
      </c>
    </row>
    <row r="883" spans="1:5" ht="14.25" customHeight="1">
      <c r="A883" s="17"/>
      <c r="B883" s="21"/>
      <c r="C883" s="20" t="s">
        <v>52</v>
      </c>
      <c r="D883" s="17" t="s">
        <v>6</v>
      </c>
      <c r="E883" s="19">
        <f>ROUND(1.6*E882,2)</f>
        <v>9.14</v>
      </c>
    </row>
    <row r="884" spans="1:5" ht="14.25" customHeight="1">
      <c r="A884" s="17"/>
      <c r="B884" s="21"/>
      <c r="C884" s="20" t="s">
        <v>55</v>
      </c>
      <c r="D884" s="17" t="s">
        <v>21</v>
      </c>
      <c r="E884" s="19">
        <f>ROUND(0.35*E882,2)</f>
        <v>2</v>
      </c>
    </row>
    <row r="885" spans="1:5" ht="14.25" customHeight="1">
      <c r="A885" s="13"/>
      <c r="B885" s="13"/>
      <c r="C885" s="15" t="s">
        <v>96</v>
      </c>
      <c r="D885" s="13"/>
      <c r="E885" s="14"/>
    </row>
    <row r="886" spans="1:5">
      <c r="A886" s="13"/>
      <c r="B886" s="13"/>
      <c r="C886" s="15" t="s">
        <v>56</v>
      </c>
      <c r="D886" s="13"/>
      <c r="E886" s="14"/>
    </row>
    <row r="887" spans="1:5">
      <c r="A887" s="16">
        <v>1</v>
      </c>
      <c r="B887" s="17"/>
      <c r="C887" s="18" t="s">
        <v>47</v>
      </c>
      <c r="D887" s="17" t="s">
        <v>9</v>
      </c>
      <c r="E887" s="19">
        <v>77.569999999999993</v>
      </c>
    </row>
    <row r="888" spans="1:5" ht="14.25" customHeight="1">
      <c r="A888" s="16">
        <v>2</v>
      </c>
      <c r="B888" s="17"/>
      <c r="C888" s="18" t="s">
        <v>77</v>
      </c>
      <c r="D888" s="17" t="s">
        <v>9</v>
      </c>
      <c r="E888" s="19">
        <f>ROUND(0.02*E887,2)</f>
        <v>1.55</v>
      </c>
    </row>
    <row r="889" spans="1:5">
      <c r="A889" s="16"/>
      <c r="B889" s="20"/>
      <c r="C889" s="20" t="s">
        <v>49</v>
      </c>
      <c r="D889" s="17" t="s">
        <v>6</v>
      </c>
      <c r="E889" s="19">
        <f>ROUND(15*E888,2)</f>
        <v>23.25</v>
      </c>
    </row>
    <row r="890" spans="1:5" ht="14.25" customHeight="1">
      <c r="A890" s="17">
        <v>3</v>
      </c>
      <c r="B890" s="21"/>
      <c r="C890" s="22" t="s">
        <v>61</v>
      </c>
      <c r="D890" s="17" t="s">
        <v>9</v>
      </c>
      <c r="E890" s="19">
        <f>E887</f>
        <v>77.569999999999993</v>
      </c>
    </row>
    <row r="891" spans="1:5">
      <c r="A891" s="17"/>
      <c r="B891" s="21"/>
      <c r="C891" s="20" t="s">
        <v>50</v>
      </c>
      <c r="D891" s="17" t="s">
        <v>21</v>
      </c>
      <c r="E891" s="19">
        <f>ROUND(0.15*E890,2)</f>
        <v>11.64</v>
      </c>
    </row>
    <row r="892" spans="1:5" ht="14.25" customHeight="1">
      <c r="A892" s="17"/>
      <c r="B892" s="21"/>
      <c r="C892" s="20" t="s">
        <v>51</v>
      </c>
      <c r="D892" s="17" t="s">
        <v>6</v>
      </c>
      <c r="E892" s="19">
        <f>ROUND(8.5*E890,2)</f>
        <v>659.35</v>
      </c>
    </row>
    <row r="893" spans="1:5" ht="14.25" customHeight="1">
      <c r="A893" s="17"/>
      <c r="B893" s="21"/>
      <c r="C893" s="20" t="s">
        <v>52</v>
      </c>
      <c r="D893" s="17" t="s">
        <v>6</v>
      </c>
      <c r="E893" s="19">
        <f>ROUND(1.6*E890,2)</f>
        <v>124.11</v>
      </c>
    </row>
    <row r="894" spans="1:5" ht="14.25" customHeight="1">
      <c r="A894" s="17"/>
      <c r="B894" s="21"/>
      <c r="C894" s="20" t="s">
        <v>53</v>
      </c>
      <c r="D894" s="17" t="s">
        <v>6</v>
      </c>
      <c r="E894" s="19">
        <f>ROUND(1.6*E890,2)</f>
        <v>124.11</v>
      </c>
    </row>
    <row r="895" spans="1:5" ht="14.25" customHeight="1">
      <c r="A895" s="17"/>
      <c r="B895" s="21"/>
      <c r="C895" s="20" t="s">
        <v>42</v>
      </c>
      <c r="D895" s="17" t="s">
        <v>9</v>
      </c>
      <c r="E895" s="19">
        <f>ROUND(0.05*E890,2)</f>
        <v>3.88</v>
      </c>
    </row>
    <row r="896" spans="1:5" ht="34.5" customHeight="1">
      <c r="A896" s="17">
        <v>4</v>
      </c>
      <c r="B896" s="21"/>
      <c r="C896" s="22" t="s">
        <v>54</v>
      </c>
      <c r="D896" s="17" t="s">
        <v>9</v>
      </c>
      <c r="E896" s="19">
        <f>E890</f>
        <v>77.569999999999993</v>
      </c>
    </row>
    <row r="897" spans="1:5" ht="14.25" customHeight="1">
      <c r="A897" s="17"/>
      <c r="B897" s="21"/>
      <c r="C897" s="20" t="s">
        <v>55</v>
      </c>
      <c r="D897" s="17" t="s">
        <v>21</v>
      </c>
      <c r="E897" s="19">
        <f>ROUND(0.35*E896,2)</f>
        <v>27.15</v>
      </c>
    </row>
    <row r="898" spans="1:5" ht="14.25" customHeight="1">
      <c r="A898" s="17">
        <v>6</v>
      </c>
      <c r="B898" s="21"/>
      <c r="C898" s="22" t="s">
        <v>88</v>
      </c>
      <c r="D898" s="17" t="s">
        <v>9</v>
      </c>
      <c r="E898" s="19">
        <v>3.8</v>
      </c>
    </row>
    <row r="899" spans="1:5">
      <c r="A899" s="17"/>
      <c r="B899" s="21"/>
      <c r="C899" s="20" t="s">
        <v>52</v>
      </c>
      <c r="D899" s="17" t="s">
        <v>6</v>
      </c>
      <c r="E899" s="19">
        <f>ROUND(1.6*E898,2)</f>
        <v>6.08</v>
      </c>
    </row>
    <row r="900" spans="1:5" ht="14.25" customHeight="1">
      <c r="A900" s="17"/>
      <c r="B900" s="21"/>
      <c r="C900" s="20" t="s">
        <v>55</v>
      </c>
      <c r="D900" s="17" t="s">
        <v>21</v>
      </c>
      <c r="E900" s="19">
        <f>ROUND(0.35*E898,2)</f>
        <v>1.33</v>
      </c>
    </row>
    <row r="901" spans="1:5" ht="14.25" customHeight="1">
      <c r="A901" s="17">
        <v>5</v>
      </c>
      <c r="B901" s="21"/>
      <c r="C901" s="22" t="s">
        <v>86</v>
      </c>
      <c r="D901" s="17" t="s">
        <v>9</v>
      </c>
      <c r="E901" s="19">
        <v>1.1200000000000001</v>
      </c>
    </row>
    <row r="902" spans="1:5">
      <c r="A902" s="23"/>
      <c r="B902" s="24"/>
      <c r="C902" s="25" t="s">
        <v>22</v>
      </c>
      <c r="D902" s="26" t="s">
        <v>9</v>
      </c>
      <c r="E902" s="27">
        <f>ROUND(1.03*E901,2)</f>
        <v>1.1499999999999999</v>
      </c>
    </row>
    <row r="903" spans="1:5" ht="61.5" customHeight="1">
      <c r="A903" s="23"/>
      <c r="B903" s="24"/>
      <c r="C903" s="25" t="s">
        <v>13</v>
      </c>
      <c r="D903" s="26" t="s">
        <v>7</v>
      </c>
      <c r="E903" s="27">
        <f>ROUND(2*E901,2)</f>
        <v>2.2400000000000002</v>
      </c>
    </row>
    <row r="904" spans="1:5" ht="14.25" customHeight="1">
      <c r="A904" s="17"/>
      <c r="B904" s="21"/>
      <c r="C904" s="20" t="s">
        <v>87</v>
      </c>
      <c r="D904" s="17" t="s">
        <v>9</v>
      </c>
      <c r="E904" s="19">
        <f>ROUND(0.35*E901,2)</f>
        <v>0.39</v>
      </c>
    </row>
    <row r="905" spans="1:5">
      <c r="A905" s="28"/>
      <c r="B905" s="24"/>
      <c r="C905" s="25" t="s">
        <v>19</v>
      </c>
      <c r="D905" s="26" t="s">
        <v>7</v>
      </c>
      <c r="E905" s="27">
        <f>ROUND(25*E901,)</f>
        <v>28</v>
      </c>
    </row>
    <row r="906" spans="1:5" ht="14.25" customHeight="1">
      <c r="A906" s="17"/>
      <c r="B906" s="21"/>
      <c r="C906" s="20" t="s">
        <v>52</v>
      </c>
      <c r="D906" s="17" t="s">
        <v>6</v>
      </c>
      <c r="E906" s="19">
        <f>ROUND(1.6*E901,2)</f>
        <v>1.79</v>
      </c>
    </row>
    <row r="907" spans="1:5" ht="14.25" customHeight="1">
      <c r="A907" s="17"/>
      <c r="B907" s="21"/>
      <c r="C907" s="20" t="s">
        <v>55</v>
      </c>
      <c r="D907" s="17" t="s">
        <v>21</v>
      </c>
      <c r="E907" s="19">
        <f>ROUND(0.35*E901,2)</f>
        <v>0.39</v>
      </c>
    </row>
    <row r="908" spans="1:5" ht="14.25" customHeight="1">
      <c r="A908" s="17">
        <v>7</v>
      </c>
      <c r="B908" s="21"/>
      <c r="C908" s="22" t="s">
        <v>173</v>
      </c>
      <c r="D908" s="17" t="s">
        <v>9</v>
      </c>
      <c r="E908" s="19">
        <f>2.3*1.4</f>
        <v>3.22</v>
      </c>
    </row>
    <row r="909" spans="1:5" ht="14.25" customHeight="1">
      <c r="A909" s="17"/>
      <c r="B909" s="21"/>
      <c r="C909" s="15" t="s">
        <v>57</v>
      </c>
      <c r="D909" s="17"/>
      <c r="E909" s="19"/>
    </row>
    <row r="910" spans="1:5" ht="14.25" customHeight="1">
      <c r="A910" s="17">
        <v>1</v>
      </c>
      <c r="B910" s="21"/>
      <c r="C910" s="22" t="s">
        <v>58</v>
      </c>
      <c r="D910" s="17" t="s">
        <v>5</v>
      </c>
      <c r="E910" s="19">
        <f>6*2+5.5*2-1.3</f>
        <v>21.7</v>
      </c>
    </row>
    <row r="911" spans="1:5" ht="14.25" customHeight="1">
      <c r="A911" s="17">
        <v>2</v>
      </c>
      <c r="B911" s="21"/>
      <c r="C911" s="22" t="s">
        <v>176</v>
      </c>
      <c r="D911" s="17" t="s">
        <v>9</v>
      </c>
      <c r="E911" s="19">
        <v>33.9</v>
      </c>
    </row>
    <row r="912" spans="1:5" ht="14.25" customHeight="1">
      <c r="A912" s="17"/>
      <c r="B912" s="21"/>
      <c r="C912" s="20" t="s">
        <v>19</v>
      </c>
      <c r="D912" s="17" t="s">
        <v>7</v>
      </c>
      <c r="E912" s="19">
        <f>ROUND(15*E911,2)</f>
        <v>508.5</v>
      </c>
    </row>
    <row r="913" spans="1:5" ht="14.25" customHeight="1">
      <c r="A913" s="17">
        <v>3</v>
      </c>
      <c r="B913" s="21"/>
      <c r="C913" s="22" t="s">
        <v>66</v>
      </c>
      <c r="D913" s="17" t="s">
        <v>9</v>
      </c>
      <c r="E913" s="19">
        <f>ROUND(0.05*E911,2)</f>
        <v>1.7</v>
      </c>
    </row>
    <row r="914" spans="1:5">
      <c r="A914" s="28"/>
      <c r="B914" s="24"/>
      <c r="C914" s="25" t="s">
        <v>23</v>
      </c>
      <c r="D914" s="26" t="s">
        <v>6</v>
      </c>
      <c r="E914" s="27">
        <f>ROUND(0.8*E913,2)</f>
        <v>1.36</v>
      </c>
    </row>
    <row r="915" spans="1:5" ht="14.25" customHeight="1">
      <c r="A915" s="17"/>
      <c r="B915" s="21"/>
      <c r="C915" s="20" t="s">
        <v>60</v>
      </c>
      <c r="D915" s="17" t="s">
        <v>21</v>
      </c>
      <c r="E915" s="19">
        <f>ROUND(0.6*E913,2)</f>
        <v>1.02</v>
      </c>
    </row>
    <row r="916" spans="1:5" ht="14.25" customHeight="1">
      <c r="A916" s="17"/>
      <c r="B916" s="21"/>
      <c r="C916" s="20" t="s">
        <v>42</v>
      </c>
      <c r="D916" s="17" t="s">
        <v>9</v>
      </c>
      <c r="E916" s="19">
        <f>ROUND(0.05*E913,2)</f>
        <v>0.09</v>
      </c>
    </row>
    <row r="917" spans="1:5">
      <c r="A917" s="17">
        <v>4</v>
      </c>
      <c r="B917" s="21"/>
      <c r="C917" s="22" t="s">
        <v>62</v>
      </c>
      <c r="D917" s="17" t="s">
        <v>9</v>
      </c>
      <c r="E917" s="19">
        <f>E911</f>
        <v>33.9</v>
      </c>
    </row>
    <row r="918" spans="1:5" ht="14.25" customHeight="1">
      <c r="A918" s="17"/>
      <c r="B918" s="21"/>
      <c r="C918" s="20" t="s">
        <v>50</v>
      </c>
      <c r="D918" s="17" t="s">
        <v>21</v>
      </c>
      <c r="E918" s="19">
        <f>ROUND(0.15*E917,2)</f>
        <v>5.09</v>
      </c>
    </row>
    <row r="919" spans="1:5" ht="14.25" customHeight="1">
      <c r="A919" s="29">
        <v>5</v>
      </c>
      <c r="B919" s="29"/>
      <c r="C919" s="30" t="s">
        <v>36</v>
      </c>
      <c r="D919" s="29" t="s">
        <v>9</v>
      </c>
      <c r="E919" s="31">
        <f>E917</f>
        <v>33.9</v>
      </c>
    </row>
    <row r="920" spans="1:5" ht="14.25" customHeight="1">
      <c r="A920" s="29"/>
      <c r="B920" s="29"/>
      <c r="C920" s="33" t="s">
        <v>63</v>
      </c>
      <c r="D920" s="29" t="s">
        <v>9</v>
      </c>
      <c r="E920" s="31">
        <f>ROUND((1.08*E919),2)</f>
        <v>36.61</v>
      </c>
    </row>
    <row r="921" spans="1:5" ht="14.25" customHeight="1">
      <c r="A921" s="29"/>
      <c r="B921" s="29"/>
      <c r="C921" s="33" t="s">
        <v>37</v>
      </c>
      <c r="D921" s="29" t="s">
        <v>6</v>
      </c>
      <c r="E921" s="31">
        <f>ROUND(0.4*E919,2)</f>
        <v>13.56</v>
      </c>
    </row>
    <row r="922" spans="1:5" ht="14.25" customHeight="1">
      <c r="A922" s="29"/>
      <c r="B922" s="29"/>
      <c r="C922" s="33" t="s">
        <v>38</v>
      </c>
      <c r="D922" s="29" t="s">
        <v>5</v>
      </c>
      <c r="E922" s="31">
        <f>ROUND(0.5*E919,2)</f>
        <v>16.95</v>
      </c>
    </row>
    <row r="923" spans="1:5" ht="14.25" customHeight="1">
      <c r="A923" s="29">
        <v>6</v>
      </c>
      <c r="B923" s="29"/>
      <c r="C923" s="30" t="s">
        <v>64</v>
      </c>
      <c r="D923" s="29" t="s">
        <v>5</v>
      </c>
      <c r="E923" s="31">
        <f>E910</f>
        <v>21.7</v>
      </c>
    </row>
    <row r="924" spans="1:5">
      <c r="A924" s="29">
        <v>7</v>
      </c>
      <c r="B924" s="29"/>
      <c r="C924" s="30" t="s">
        <v>65</v>
      </c>
      <c r="D924" s="29" t="s">
        <v>5</v>
      </c>
      <c r="E924" s="31">
        <v>1.3</v>
      </c>
    </row>
    <row r="925" spans="1:5" ht="14.25" customHeight="1">
      <c r="A925" s="13"/>
      <c r="B925" s="13"/>
      <c r="C925" s="15" t="s">
        <v>97</v>
      </c>
      <c r="D925" s="13"/>
      <c r="E925" s="14"/>
    </row>
    <row r="926" spans="1:5" ht="14.25" customHeight="1">
      <c r="A926" s="13"/>
      <c r="B926" s="13"/>
      <c r="C926" s="15" t="s">
        <v>56</v>
      </c>
      <c r="D926" s="13"/>
      <c r="E926" s="14"/>
    </row>
    <row r="927" spans="1:5" ht="14.25" customHeight="1">
      <c r="A927" s="16">
        <v>1</v>
      </c>
      <c r="B927" s="17"/>
      <c r="C927" s="18" t="s">
        <v>47</v>
      </c>
      <c r="D927" s="17" t="s">
        <v>9</v>
      </c>
      <c r="E927" s="19">
        <v>76.819999999999993</v>
      </c>
    </row>
    <row r="928" spans="1:5" ht="14.25" customHeight="1">
      <c r="A928" s="16">
        <v>2</v>
      </c>
      <c r="B928" s="17"/>
      <c r="C928" s="18" t="s">
        <v>77</v>
      </c>
      <c r="D928" s="17" t="s">
        <v>9</v>
      </c>
      <c r="E928" s="19">
        <f>ROUND(0.02*E927,2)</f>
        <v>1.54</v>
      </c>
    </row>
    <row r="929" spans="1:5" ht="14.25" customHeight="1">
      <c r="A929" s="16"/>
      <c r="B929" s="20"/>
      <c r="C929" s="20" t="s">
        <v>49</v>
      </c>
      <c r="D929" s="17" t="s">
        <v>6</v>
      </c>
      <c r="E929" s="19">
        <f>ROUND(15*E928,2)</f>
        <v>23.1</v>
      </c>
    </row>
    <row r="930" spans="1:5">
      <c r="A930" s="17">
        <v>3</v>
      </c>
      <c r="B930" s="21"/>
      <c r="C930" s="22" t="s">
        <v>61</v>
      </c>
      <c r="D930" s="17" t="s">
        <v>9</v>
      </c>
      <c r="E930" s="19">
        <f>E927</f>
        <v>76.819999999999993</v>
      </c>
    </row>
    <row r="931" spans="1:5" ht="14.25" customHeight="1">
      <c r="A931" s="17"/>
      <c r="B931" s="21"/>
      <c r="C931" s="20" t="s">
        <v>50</v>
      </c>
      <c r="D931" s="17" t="s">
        <v>21</v>
      </c>
      <c r="E931" s="19">
        <f>ROUND(0.15*E930,2)</f>
        <v>11.52</v>
      </c>
    </row>
    <row r="932" spans="1:5" ht="14.25" customHeight="1">
      <c r="A932" s="17"/>
      <c r="B932" s="21"/>
      <c r="C932" s="20" t="s">
        <v>51</v>
      </c>
      <c r="D932" s="17" t="s">
        <v>6</v>
      </c>
      <c r="E932" s="19">
        <f>ROUND(8.5*E930,2)</f>
        <v>652.97</v>
      </c>
    </row>
    <row r="933" spans="1:5" ht="14.25" customHeight="1">
      <c r="A933" s="17"/>
      <c r="B933" s="21"/>
      <c r="C933" s="20" t="s">
        <v>52</v>
      </c>
      <c r="D933" s="17" t="s">
        <v>6</v>
      </c>
      <c r="E933" s="19">
        <f>ROUND(1.6*E930,2)</f>
        <v>122.91</v>
      </c>
    </row>
    <row r="934" spans="1:5">
      <c r="A934" s="17"/>
      <c r="B934" s="21"/>
      <c r="C934" s="20" t="s">
        <v>53</v>
      </c>
      <c r="D934" s="17" t="s">
        <v>6</v>
      </c>
      <c r="E934" s="19">
        <f>ROUND(1.6*E930,2)</f>
        <v>122.91</v>
      </c>
    </row>
    <row r="935" spans="1:5" ht="14.25" customHeight="1">
      <c r="A935" s="17"/>
      <c r="B935" s="21"/>
      <c r="C935" s="20" t="s">
        <v>42</v>
      </c>
      <c r="D935" s="17" t="s">
        <v>9</v>
      </c>
      <c r="E935" s="19">
        <f>ROUND(0.05*E930,2)</f>
        <v>3.84</v>
      </c>
    </row>
    <row r="936" spans="1:5" ht="33" customHeight="1">
      <c r="A936" s="17">
        <v>4</v>
      </c>
      <c r="B936" s="21"/>
      <c r="C936" s="22" t="s">
        <v>54</v>
      </c>
      <c r="D936" s="17" t="s">
        <v>9</v>
      </c>
      <c r="E936" s="19">
        <f>E930</f>
        <v>76.819999999999993</v>
      </c>
    </row>
    <row r="937" spans="1:5" ht="14.25" customHeight="1">
      <c r="A937" s="17"/>
      <c r="B937" s="21"/>
      <c r="C937" s="20" t="s">
        <v>55</v>
      </c>
      <c r="D937" s="17" t="s">
        <v>21</v>
      </c>
      <c r="E937" s="19">
        <f>ROUND(0.35*E936,2)</f>
        <v>26.89</v>
      </c>
    </row>
    <row r="938" spans="1:5" ht="14.25" customHeight="1">
      <c r="A938" s="17">
        <v>6</v>
      </c>
      <c r="B938" s="21"/>
      <c r="C938" s="22" t="s">
        <v>88</v>
      </c>
      <c r="D938" s="17" t="s">
        <v>9</v>
      </c>
      <c r="E938" s="19">
        <v>3.8</v>
      </c>
    </row>
    <row r="939" spans="1:5" ht="14.25" customHeight="1">
      <c r="A939" s="17"/>
      <c r="B939" s="21"/>
      <c r="C939" s="20" t="s">
        <v>52</v>
      </c>
      <c r="D939" s="17" t="s">
        <v>6</v>
      </c>
      <c r="E939" s="19">
        <f>ROUND(1.6*E938,2)</f>
        <v>6.08</v>
      </c>
    </row>
    <row r="940" spans="1:5" ht="14.25" customHeight="1">
      <c r="A940" s="17"/>
      <c r="B940" s="21"/>
      <c r="C940" s="20" t="s">
        <v>55</v>
      </c>
      <c r="D940" s="17" t="s">
        <v>21</v>
      </c>
      <c r="E940" s="19">
        <f>ROUND(0.35*E938,2)</f>
        <v>1.33</v>
      </c>
    </row>
    <row r="941" spans="1:5" ht="14.25" customHeight="1">
      <c r="A941" s="17">
        <v>5</v>
      </c>
      <c r="B941" s="21"/>
      <c r="C941" s="22" t="s">
        <v>86</v>
      </c>
      <c r="D941" s="17" t="s">
        <v>9</v>
      </c>
      <c r="E941" s="19">
        <v>1.1200000000000001</v>
      </c>
    </row>
    <row r="942" spans="1:5">
      <c r="A942" s="23"/>
      <c r="B942" s="24"/>
      <c r="C942" s="25" t="s">
        <v>22</v>
      </c>
      <c r="D942" s="26" t="s">
        <v>9</v>
      </c>
      <c r="E942" s="27">
        <f>ROUND(1.03*E941,2)</f>
        <v>1.1499999999999999</v>
      </c>
    </row>
    <row r="943" spans="1:5" ht="55.5" customHeight="1">
      <c r="A943" s="23"/>
      <c r="B943" s="24"/>
      <c r="C943" s="25" t="s">
        <v>13</v>
      </c>
      <c r="D943" s="26" t="s">
        <v>7</v>
      </c>
      <c r="E943" s="27">
        <f>ROUND(2*E941,2)</f>
        <v>2.2400000000000002</v>
      </c>
    </row>
    <row r="944" spans="1:5" ht="14.25" customHeight="1">
      <c r="A944" s="17"/>
      <c r="B944" s="21"/>
      <c r="C944" s="20" t="s">
        <v>87</v>
      </c>
      <c r="D944" s="17" t="s">
        <v>9</v>
      </c>
      <c r="E944" s="19">
        <f>ROUND(0.35*E941,2)</f>
        <v>0.39</v>
      </c>
    </row>
    <row r="945" spans="1:5">
      <c r="A945" s="28"/>
      <c r="B945" s="24"/>
      <c r="C945" s="25" t="s">
        <v>19</v>
      </c>
      <c r="D945" s="26" t="s">
        <v>7</v>
      </c>
      <c r="E945" s="27">
        <f>ROUND(25*E941,)</f>
        <v>28</v>
      </c>
    </row>
    <row r="946" spans="1:5" ht="14.25" customHeight="1">
      <c r="A946" s="17"/>
      <c r="B946" s="21"/>
      <c r="C946" s="20" t="s">
        <v>52</v>
      </c>
      <c r="D946" s="17" t="s">
        <v>6</v>
      </c>
      <c r="E946" s="19">
        <f>ROUND(1.6*E941,2)</f>
        <v>1.79</v>
      </c>
    </row>
    <row r="947" spans="1:5" ht="14.25" customHeight="1">
      <c r="A947" s="17"/>
      <c r="B947" s="21"/>
      <c r="C947" s="20" t="s">
        <v>55</v>
      </c>
      <c r="D947" s="17" t="s">
        <v>21</v>
      </c>
      <c r="E947" s="19">
        <f>ROUND(0.35*E941,2)</f>
        <v>0.39</v>
      </c>
    </row>
    <row r="948" spans="1:5" ht="14.25" customHeight="1">
      <c r="A948" s="17">
        <v>7</v>
      </c>
      <c r="B948" s="21"/>
      <c r="C948" s="22" t="s">
        <v>173</v>
      </c>
      <c r="D948" s="17" t="s">
        <v>9</v>
      </c>
      <c r="E948" s="19">
        <f>2.3*1.4</f>
        <v>3.22</v>
      </c>
    </row>
    <row r="949" spans="1:5" ht="14.25" customHeight="1">
      <c r="A949" s="17"/>
      <c r="B949" s="21"/>
      <c r="C949" s="15" t="s">
        <v>57</v>
      </c>
      <c r="D949" s="17"/>
      <c r="E949" s="19"/>
    </row>
    <row r="950" spans="1:5" ht="14.25" customHeight="1">
      <c r="A950" s="17">
        <v>1</v>
      </c>
      <c r="B950" s="21"/>
      <c r="C950" s="22" t="s">
        <v>58</v>
      </c>
      <c r="D950" s="17" t="s">
        <v>5</v>
      </c>
      <c r="E950" s="19">
        <f>6*2+5.4*2-1.3</f>
        <v>21.5</v>
      </c>
    </row>
    <row r="951" spans="1:5" ht="14.25" customHeight="1">
      <c r="A951" s="17">
        <v>2</v>
      </c>
      <c r="B951" s="21"/>
      <c r="C951" s="22" t="s">
        <v>176</v>
      </c>
      <c r="D951" s="17" t="s">
        <v>9</v>
      </c>
      <c r="E951" s="19">
        <v>32.799999999999997</v>
      </c>
    </row>
    <row r="952" spans="1:5" ht="14.25" customHeight="1">
      <c r="A952" s="17"/>
      <c r="B952" s="21"/>
      <c r="C952" s="20" t="s">
        <v>19</v>
      </c>
      <c r="D952" s="17" t="s">
        <v>7</v>
      </c>
      <c r="E952" s="19">
        <f>ROUND(15*E951,2)</f>
        <v>492</v>
      </c>
    </row>
    <row r="953" spans="1:5" ht="14.25" customHeight="1">
      <c r="A953" s="17">
        <v>3</v>
      </c>
      <c r="B953" s="21"/>
      <c r="C953" s="22" t="s">
        <v>66</v>
      </c>
      <c r="D953" s="17" t="s">
        <v>9</v>
      </c>
      <c r="E953" s="19">
        <f>ROUND(0.05*E951,2)</f>
        <v>1.64</v>
      </c>
    </row>
    <row r="954" spans="1:5">
      <c r="A954" s="28"/>
      <c r="B954" s="24"/>
      <c r="C954" s="25" t="s">
        <v>23</v>
      </c>
      <c r="D954" s="26" t="s">
        <v>6</v>
      </c>
      <c r="E954" s="27">
        <f>ROUND(0.8*E953,2)</f>
        <v>1.31</v>
      </c>
    </row>
    <row r="955" spans="1:5" ht="14.25" customHeight="1">
      <c r="A955" s="17"/>
      <c r="B955" s="21"/>
      <c r="C955" s="20" t="s">
        <v>60</v>
      </c>
      <c r="D955" s="17" t="s">
        <v>21</v>
      </c>
      <c r="E955" s="19">
        <f>ROUND(0.6*E953,2)</f>
        <v>0.98</v>
      </c>
    </row>
    <row r="956" spans="1:5" ht="14.25" customHeight="1">
      <c r="A956" s="17"/>
      <c r="B956" s="21"/>
      <c r="C956" s="20" t="s">
        <v>42</v>
      </c>
      <c r="D956" s="17" t="s">
        <v>9</v>
      </c>
      <c r="E956" s="19">
        <f>ROUND(0.05*E953,2)</f>
        <v>0.08</v>
      </c>
    </row>
    <row r="957" spans="1:5">
      <c r="A957" s="17">
        <v>4</v>
      </c>
      <c r="B957" s="21"/>
      <c r="C957" s="22" t="s">
        <v>62</v>
      </c>
      <c r="D957" s="17" t="s">
        <v>9</v>
      </c>
      <c r="E957" s="19">
        <f>E951</f>
        <v>32.799999999999997</v>
      </c>
    </row>
    <row r="958" spans="1:5" ht="14.25" customHeight="1">
      <c r="A958" s="17"/>
      <c r="B958" s="21"/>
      <c r="C958" s="20" t="s">
        <v>50</v>
      </c>
      <c r="D958" s="17" t="s">
        <v>21</v>
      </c>
      <c r="E958" s="19">
        <f>ROUND(0.15*E957,2)</f>
        <v>4.92</v>
      </c>
    </row>
    <row r="959" spans="1:5" ht="14.25" customHeight="1">
      <c r="A959" s="29">
        <v>5</v>
      </c>
      <c r="B959" s="29"/>
      <c r="C959" s="30" t="s">
        <v>36</v>
      </c>
      <c r="D959" s="29" t="s">
        <v>9</v>
      </c>
      <c r="E959" s="31">
        <f>E957</f>
        <v>32.799999999999997</v>
      </c>
    </row>
    <row r="960" spans="1:5" ht="14.25" customHeight="1">
      <c r="A960" s="29"/>
      <c r="B960" s="29"/>
      <c r="C960" s="33" t="s">
        <v>63</v>
      </c>
      <c r="D960" s="29" t="s">
        <v>9</v>
      </c>
      <c r="E960" s="31">
        <f>ROUND((1.08*E959),2)</f>
        <v>35.42</v>
      </c>
    </row>
    <row r="961" spans="1:5" ht="14.25" customHeight="1">
      <c r="A961" s="29"/>
      <c r="B961" s="29"/>
      <c r="C961" s="33" t="s">
        <v>37</v>
      </c>
      <c r="D961" s="29" t="s">
        <v>6</v>
      </c>
      <c r="E961" s="31">
        <f>ROUND(0.4*E959,2)</f>
        <v>13.12</v>
      </c>
    </row>
    <row r="962" spans="1:5" ht="14.25" customHeight="1">
      <c r="A962" s="29"/>
      <c r="B962" s="29"/>
      <c r="C962" s="33" t="s">
        <v>38</v>
      </c>
      <c r="D962" s="29" t="s">
        <v>5</v>
      </c>
      <c r="E962" s="31">
        <f>ROUND(0.5*E959,2)</f>
        <v>16.399999999999999</v>
      </c>
    </row>
    <row r="963" spans="1:5" ht="14.25" customHeight="1">
      <c r="A963" s="29">
        <v>6</v>
      </c>
      <c r="B963" s="29"/>
      <c r="C963" s="30" t="s">
        <v>64</v>
      </c>
      <c r="D963" s="29" t="s">
        <v>5</v>
      </c>
      <c r="E963" s="31">
        <f>E950</f>
        <v>21.5</v>
      </c>
    </row>
    <row r="964" spans="1:5">
      <c r="A964" s="29">
        <v>7</v>
      </c>
      <c r="B964" s="29"/>
      <c r="C964" s="30" t="s">
        <v>65</v>
      </c>
      <c r="D964" s="29" t="s">
        <v>5</v>
      </c>
      <c r="E964" s="31">
        <v>1.3</v>
      </c>
    </row>
    <row r="965" spans="1:5" ht="14.25" customHeight="1">
      <c r="A965" s="13"/>
      <c r="B965" s="13"/>
      <c r="C965" s="15" t="s">
        <v>98</v>
      </c>
      <c r="D965" s="13"/>
      <c r="E965" s="14"/>
    </row>
    <row r="966" spans="1:5" ht="14.25" customHeight="1">
      <c r="A966" s="13"/>
      <c r="B966" s="13"/>
      <c r="C966" s="15" t="s">
        <v>56</v>
      </c>
      <c r="D966" s="13"/>
      <c r="E966" s="14"/>
    </row>
    <row r="967" spans="1:5" ht="14.25" customHeight="1">
      <c r="A967" s="16">
        <v>1</v>
      </c>
      <c r="B967" s="17"/>
      <c r="C967" s="18" t="s">
        <v>47</v>
      </c>
      <c r="D967" s="17" t="s">
        <v>9</v>
      </c>
      <c r="E967" s="19">
        <v>73.44</v>
      </c>
    </row>
    <row r="968" spans="1:5" ht="14.25" customHeight="1">
      <c r="A968" s="16">
        <v>2</v>
      </c>
      <c r="B968" s="17"/>
      <c r="C968" s="18" t="s">
        <v>77</v>
      </c>
      <c r="D968" s="17" t="s">
        <v>9</v>
      </c>
      <c r="E968" s="19">
        <f>ROUND(0.02*E967,2)</f>
        <v>1.47</v>
      </c>
    </row>
    <row r="969" spans="1:5" ht="14.25" customHeight="1">
      <c r="A969" s="16"/>
      <c r="B969" s="20"/>
      <c r="C969" s="20" t="s">
        <v>49</v>
      </c>
      <c r="D969" s="17" t="s">
        <v>6</v>
      </c>
      <c r="E969" s="19">
        <f>ROUND(15*E968,2)</f>
        <v>22.05</v>
      </c>
    </row>
    <row r="970" spans="1:5">
      <c r="A970" s="17">
        <v>3</v>
      </c>
      <c r="B970" s="21"/>
      <c r="C970" s="22" t="s">
        <v>61</v>
      </c>
      <c r="D970" s="17" t="s">
        <v>9</v>
      </c>
      <c r="E970" s="19">
        <f>E967</f>
        <v>73.44</v>
      </c>
    </row>
    <row r="971" spans="1:5" ht="14.25" customHeight="1">
      <c r="A971" s="17"/>
      <c r="B971" s="21"/>
      <c r="C971" s="20" t="s">
        <v>50</v>
      </c>
      <c r="D971" s="17" t="s">
        <v>21</v>
      </c>
      <c r="E971" s="19">
        <f>ROUND(0.15*E970,2)</f>
        <v>11.02</v>
      </c>
    </row>
    <row r="972" spans="1:5" ht="14.25" customHeight="1">
      <c r="A972" s="17"/>
      <c r="B972" s="21"/>
      <c r="C972" s="20" t="s">
        <v>51</v>
      </c>
      <c r="D972" s="17" t="s">
        <v>6</v>
      </c>
      <c r="E972" s="19">
        <f>ROUND(8.5*E970,2)</f>
        <v>624.24</v>
      </c>
    </row>
    <row r="973" spans="1:5" ht="14.25" customHeight="1">
      <c r="A973" s="17"/>
      <c r="B973" s="21"/>
      <c r="C973" s="20" t="s">
        <v>52</v>
      </c>
      <c r="D973" s="17" t="s">
        <v>6</v>
      </c>
      <c r="E973" s="19">
        <f>ROUND(1.6*E970,2)</f>
        <v>117.5</v>
      </c>
    </row>
    <row r="974" spans="1:5">
      <c r="A974" s="17"/>
      <c r="B974" s="21"/>
      <c r="C974" s="20" t="s">
        <v>53</v>
      </c>
      <c r="D974" s="17" t="s">
        <v>6</v>
      </c>
      <c r="E974" s="19">
        <f>ROUND(1.6*E970,2)</f>
        <v>117.5</v>
      </c>
    </row>
    <row r="975" spans="1:5" ht="14.25" customHeight="1">
      <c r="A975" s="17"/>
      <c r="B975" s="21"/>
      <c r="C975" s="20" t="s">
        <v>42</v>
      </c>
      <c r="D975" s="17" t="s">
        <v>9</v>
      </c>
      <c r="E975" s="19">
        <f>ROUND(0.05*E970,2)</f>
        <v>3.67</v>
      </c>
    </row>
    <row r="976" spans="1:5" ht="33" customHeight="1">
      <c r="A976" s="17">
        <v>4</v>
      </c>
      <c r="B976" s="21"/>
      <c r="C976" s="22" t="s">
        <v>54</v>
      </c>
      <c r="D976" s="17" t="s">
        <v>9</v>
      </c>
      <c r="E976" s="19">
        <f>E970</f>
        <v>73.44</v>
      </c>
    </row>
    <row r="977" spans="1:5" ht="14.25" customHeight="1">
      <c r="A977" s="17"/>
      <c r="B977" s="21"/>
      <c r="C977" s="20" t="s">
        <v>55</v>
      </c>
      <c r="D977" s="17" t="s">
        <v>21</v>
      </c>
      <c r="E977" s="19">
        <f>ROUND(0.35*E976,2)</f>
        <v>25.7</v>
      </c>
    </row>
    <row r="978" spans="1:5" ht="14.25" customHeight="1">
      <c r="A978" s="17">
        <v>6</v>
      </c>
      <c r="B978" s="21"/>
      <c r="C978" s="22" t="s">
        <v>88</v>
      </c>
      <c r="D978" s="17" t="s">
        <v>9</v>
      </c>
      <c r="E978" s="19">
        <v>3.8</v>
      </c>
    </row>
    <row r="979" spans="1:5" ht="14.25" customHeight="1">
      <c r="A979" s="17"/>
      <c r="B979" s="21"/>
      <c r="C979" s="20" t="s">
        <v>52</v>
      </c>
      <c r="D979" s="17" t="s">
        <v>6</v>
      </c>
      <c r="E979" s="19">
        <f>ROUND(1.6*E978,2)</f>
        <v>6.08</v>
      </c>
    </row>
    <row r="980" spans="1:5" ht="14.25" customHeight="1">
      <c r="A980" s="17"/>
      <c r="B980" s="21"/>
      <c r="C980" s="20" t="s">
        <v>55</v>
      </c>
      <c r="D980" s="17" t="s">
        <v>21</v>
      </c>
      <c r="E980" s="19">
        <f>ROUND(0.35*E978,2)</f>
        <v>1.33</v>
      </c>
    </row>
    <row r="981" spans="1:5" ht="14.25" customHeight="1">
      <c r="A981" s="17">
        <v>5</v>
      </c>
      <c r="B981" s="21"/>
      <c r="C981" s="22" t="s">
        <v>86</v>
      </c>
      <c r="D981" s="17" t="s">
        <v>9</v>
      </c>
      <c r="E981" s="19">
        <v>1.1200000000000001</v>
      </c>
    </row>
    <row r="982" spans="1:5">
      <c r="A982" s="23"/>
      <c r="B982" s="24"/>
      <c r="C982" s="25" t="s">
        <v>22</v>
      </c>
      <c r="D982" s="26" t="s">
        <v>9</v>
      </c>
      <c r="E982" s="27">
        <f>ROUND(1.03*E981,2)</f>
        <v>1.1499999999999999</v>
      </c>
    </row>
    <row r="983" spans="1:5" ht="53.25" customHeight="1">
      <c r="A983" s="23"/>
      <c r="B983" s="24"/>
      <c r="C983" s="25" t="s">
        <v>13</v>
      </c>
      <c r="D983" s="26" t="s">
        <v>7</v>
      </c>
      <c r="E983" s="27">
        <f>ROUND(2*E981,2)</f>
        <v>2.2400000000000002</v>
      </c>
    </row>
    <row r="984" spans="1:5" ht="14.25" customHeight="1">
      <c r="A984" s="17"/>
      <c r="B984" s="21"/>
      <c r="C984" s="20" t="s">
        <v>87</v>
      </c>
      <c r="D984" s="17" t="s">
        <v>9</v>
      </c>
      <c r="E984" s="19">
        <f>ROUND(0.35*E981,2)</f>
        <v>0.39</v>
      </c>
    </row>
    <row r="985" spans="1:5">
      <c r="A985" s="28"/>
      <c r="B985" s="24"/>
      <c r="C985" s="25" t="s">
        <v>19</v>
      </c>
      <c r="D985" s="26" t="s">
        <v>7</v>
      </c>
      <c r="E985" s="27">
        <f>ROUND(25*E981,)</f>
        <v>28</v>
      </c>
    </row>
    <row r="986" spans="1:5" ht="14.25" customHeight="1">
      <c r="A986" s="17"/>
      <c r="B986" s="21"/>
      <c r="C986" s="20" t="s">
        <v>52</v>
      </c>
      <c r="D986" s="17" t="s">
        <v>6</v>
      </c>
      <c r="E986" s="19">
        <f>ROUND(1.6*E981,2)</f>
        <v>1.79</v>
      </c>
    </row>
    <row r="987" spans="1:5" ht="14.25" customHeight="1">
      <c r="A987" s="17"/>
      <c r="B987" s="21"/>
      <c r="C987" s="20" t="s">
        <v>55</v>
      </c>
      <c r="D987" s="17" t="s">
        <v>21</v>
      </c>
      <c r="E987" s="19">
        <f>ROUND(0.35*E981,2)</f>
        <v>0.39</v>
      </c>
    </row>
    <row r="988" spans="1:5" ht="14.25" customHeight="1">
      <c r="A988" s="17">
        <v>7</v>
      </c>
      <c r="B988" s="21"/>
      <c r="C988" s="22" t="s">
        <v>173</v>
      </c>
      <c r="D988" s="17" t="s">
        <v>9</v>
      </c>
      <c r="E988" s="19">
        <f>2.3*1.4</f>
        <v>3.22</v>
      </c>
    </row>
    <row r="989" spans="1:5" ht="14.25" customHeight="1">
      <c r="A989" s="17"/>
      <c r="B989" s="21"/>
      <c r="C989" s="15" t="s">
        <v>57</v>
      </c>
      <c r="D989" s="17"/>
      <c r="E989" s="19"/>
    </row>
    <row r="990" spans="1:5" ht="14.25" customHeight="1">
      <c r="A990" s="17">
        <v>1</v>
      </c>
      <c r="B990" s="21"/>
      <c r="C990" s="22" t="s">
        <v>58</v>
      </c>
      <c r="D990" s="17" t="s">
        <v>5</v>
      </c>
      <c r="E990" s="19">
        <f>6*2+5.2*2-1.3</f>
        <v>21.1</v>
      </c>
    </row>
    <row r="991" spans="1:5" ht="14.25" customHeight="1">
      <c r="A991" s="17">
        <v>2</v>
      </c>
      <c r="B991" s="21"/>
      <c r="C991" s="22" t="s">
        <v>176</v>
      </c>
      <c r="D991" s="17" t="s">
        <v>9</v>
      </c>
      <c r="E991" s="19">
        <v>31.8</v>
      </c>
    </row>
    <row r="992" spans="1:5" ht="14.25" customHeight="1">
      <c r="A992" s="17"/>
      <c r="B992" s="21"/>
      <c r="C992" s="20" t="s">
        <v>19</v>
      </c>
      <c r="D992" s="17" t="s">
        <v>7</v>
      </c>
      <c r="E992" s="19">
        <f>ROUND(15*E991,2)</f>
        <v>477</v>
      </c>
    </row>
    <row r="993" spans="1:5" ht="14.25" customHeight="1">
      <c r="A993" s="17">
        <v>3</v>
      </c>
      <c r="B993" s="21"/>
      <c r="C993" s="22" t="s">
        <v>66</v>
      </c>
      <c r="D993" s="17" t="s">
        <v>9</v>
      </c>
      <c r="E993" s="19">
        <f>ROUND(0.05*E991,2)</f>
        <v>1.59</v>
      </c>
    </row>
    <row r="994" spans="1:5">
      <c r="A994" s="28"/>
      <c r="B994" s="24"/>
      <c r="C994" s="25" t="s">
        <v>23</v>
      </c>
      <c r="D994" s="26" t="s">
        <v>6</v>
      </c>
      <c r="E994" s="27">
        <f>ROUND(0.8*E993,2)</f>
        <v>1.27</v>
      </c>
    </row>
    <row r="995" spans="1:5" ht="14.25" customHeight="1">
      <c r="A995" s="17"/>
      <c r="B995" s="21"/>
      <c r="C995" s="20" t="s">
        <v>60</v>
      </c>
      <c r="D995" s="17" t="s">
        <v>21</v>
      </c>
      <c r="E995" s="19">
        <f>ROUND(0.6*E993,2)</f>
        <v>0.95</v>
      </c>
    </row>
    <row r="996" spans="1:5" ht="14.25" customHeight="1">
      <c r="A996" s="17"/>
      <c r="B996" s="21"/>
      <c r="C996" s="20" t="s">
        <v>42</v>
      </c>
      <c r="D996" s="17" t="s">
        <v>9</v>
      </c>
      <c r="E996" s="19">
        <f>ROUND(0.05*E993,2)</f>
        <v>0.08</v>
      </c>
    </row>
    <row r="997" spans="1:5">
      <c r="A997" s="17">
        <v>4</v>
      </c>
      <c r="B997" s="21"/>
      <c r="C997" s="22" t="s">
        <v>62</v>
      </c>
      <c r="D997" s="17" t="s">
        <v>9</v>
      </c>
      <c r="E997" s="19">
        <f>E991</f>
        <v>31.8</v>
      </c>
    </row>
    <row r="998" spans="1:5" ht="14.25" customHeight="1">
      <c r="A998" s="17"/>
      <c r="B998" s="21"/>
      <c r="C998" s="20" t="s">
        <v>50</v>
      </c>
      <c r="D998" s="17" t="s">
        <v>21</v>
      </c>
      <c r="E998" s="19">
        <f>ROUND(0.15*E997,2)</f>
        <v>4.7699999999999996</v>
      </c>
    </row>
    <row r="999" spans="1:5" ht="14.25" customHeight="1">
      <c r="A999" s="29">
        <v>5</v>
      </c>
      <c r="B999" s="29"/>
      <c r="C999" s="30" t="s">
        <v>36</v>
      </c>
      <c r="D999" s="29" t="s">
        <v>9</v>
      </c>
      <c r="E999" s="31">
        <f>E997</f>
        <v>31.8</v>
      </c>
    </row>
    <row r="1000" spans="1:5" ht="14.25" customHeight="1">
      <c r="A1000" s="29"/>
      <c r="B1000" s="29"/>
      <c r="C1000" s="33" t="s">
        <v>63</v>
      </c>
      <c r="D1000" s="29" t="s">
        <v>9</v>
      </c>
      <c r="E1000" s="31">
        <f>ROUND((1.08*E999),2)</f>
        <v>34.340000000000003</v>
      </c>
    </row>
    <row r="1001" spans="1:5" ht="14.25" customHeight="1">
      <c r="A1001" s="29"/>
      <c r="B1001" s="29"/>
      <c r="C1001" s="33" t="s">
        <v>37</v>
      </c>
      <c r="D1001" s="29" t="s">
        <v>6</v>
      </c>
      <c r="E1001" s="31">
        <f>ROUND(0.4*E999,2)</f>
        <v>12.72</v>
      </c>
    </row>
    <row r="1002" spans="1:5" ht="14.25" customHeight="1">
      <c r="A1002" s="29"/>
      <c r="B1002" s="29"/>
      <c r="C1002" s="33" t="s">
        <v>38</v>
      </c>
      <c r="D1002" s="29" t="s">
        <v>5</v>
      </c>
      <c r="E1002" s="31">
        <f>ROUND(0.5*E999,2)</f>
        <v>15.9</v>
      </c>
    </row>
    <row r="1003" spans="1:5" ht="14.25" customHeight="1">
      <c r="A1003" s="29">
        <v>6</v>
      </c>
      <c r="B1003" s="29"/>
      <c r="C1003" s="30" t="s">
        <v>64</v>
      </c>
      <c r="D1003" s="29" t="s">
        <v>5</v>
      </c>
      <c r="E1003" s="31">
        <f>E990</f>
        <v>21.1</v>
      </c>
    </row>
    <row r="1004" spans="1:5">
      <c r="A1004" s="29">
        <v>7</v>
      </c>
      <c r="B1004" s="29"/>
      <c r="C1004" s="30" t="s">
        <v>65</v>
      </c>
      <c r="D1004" s="29" t="s">
        <v>5</v>
      </c>
      <c r="E1004" s="31">
        <v>1.3</v>
      </c>
    </row>
    <row r="1005" spans="1:5" ht="14.25" customHeight="1">
      <c r="A1005" s="13"/>
      <c r="B1005" s="13"/>
      <c r="C1005" s="15" t="s">
        <v>99</v>
      </c>
      <c r="D1005" s="13"/>
      <c r="E1005" s="14"/>
    </row>
    <row r="1006" spans="1:5" ht="14.25" customHeight="1">
      <c r="A1006" s="13"/>
      <c r="B1006" s="13"/>
      <c r="C1006" s="15" t="s">
        <v>56</v>
      </c>
      <c r="D1006" s="13"/>
      <c r="E1006" s="14"/>
    </row>
    <row r="1007" spans="1:5" ht="14.25" customHeight="1">
      <c r="A1007" s="16">
        <v>1</v>
      </c>
      <c r="B1007" s="17"/>
      <c r="C1007" s="18" t="s">
        <v>47</v>
      </c>
      <c r="D1007" s="17" t="s">
        <v>9</v>
      </c>
      <c r="E1007" s="19">
        <v>96.67</v>
      </c>
    </row>
    <row r="1008" spans="1:5" ht="14.25" customHeight="1">
      <c r="A1008" s="16">
        <v>2</v>
      </c>
      <c r="B1008" s="17"/>
      <c r="C1008" s="18" t="s">
        <v>77</v>
      </c>
      <c r="D1008" s="17" t="s">
        <v>9</v>
      </c>
      <c r="E1008" s="19">
        <f>ROUND(0.02*E1007,2)</f>
        <v>1.93</v>
      </c>
    </row>
    <row r="1009" spans="1:5" ht="14.25" customHeight="1">
      <c r="A1009" s="16"/>
      <c r="B1009" s="20"/>
      <c r="C1009" s="20" t="s">
        <v>49</v>
      </c>
      <c r="D1009" s="17" t="s">
        <v>6</v>
      </c>
      <c r="E1009" s="19">
        <f>ROUND(15*E1008,2)</f>
        <v>28.95</v>
      </c>
    </row>
    <row r="1010" spans="1:5">
      <c r="A1010" s="17">
        <v>3</v>
      </c>
      <c r="B1010" s="21"/>
      <c r="C1010" s="22" t="s">
        <v>61</v>
      </c>
      <c r="D1010" s="17" t="s">
        <v>9</v>
      </c>
      <c r="E1010" s="19">
        <f>E1007</f>
        <v>96.67</v>
      </c>
    </row>
    <row r="1011" spans="1:5" ht="14.25" customHeight="1">
      <c r="A1011" s="17"/>
      <c r="B1011" s="21"/>
      <c r="C1011" s="20" t="s">
        <v>50</v>
      </c>
      <c r="D1011" s="17" t="s">
        <v>21</v>
      </c>
      <c r="E1011" s="19">
        <f>ROUND(0.15*E1010,2)</f>
        <v>14.5</v>
      </c>
    </row>
    <row r="1012" spans="1:5" ht="14.25" customHeight="1">
      <c r="A1012" s="17"/>
      <c r="B1012" s="21"/>
      <c r="C1012" s="20" t="s">
        <v>51</v>
      </c>
      <c r="D1012" s="17" t="s">
        <v>6</v>
      </c>
      <c r="E1012" s="19">
        <f>ROUND(8.5*E1010,2)</f>
        <v>821.7</v>
      </c>
    </row>
    <row r="1013" spans="1:5" ht="14.25" customHeight="1">
      <c r="A1013" s="17"/>
      <c r="B1013" s="21"/>
      <c r="C1013" s="20" t="s">
        <v>52</v>
      </c>
      <c r="D1013" s="17" t="s">
        <v>6</v>
      </c>
      <c r="E1013" s="19">
        <f>ROUND(1.6*E1010,2)</f>
        <v>154.66999999999999</v>
      </c>
    </row>
    <row r="1014" spans="1:5">
      <c r="A1014" s="17"/>
      <c r="B1014" s="21"/>
      <c r="C1014" s="20" t="s">
        <v>53</v>
      </c>
      <c r="D1014" s="17" t="s">
        <v>6</v>
      </c>
      <c r="E1014" s="19">
        <f>ROUND(1.6*E1010,2)</f>
        <v>154.66999999999999</v>
      </c>
    </row>
    <row r="1015" spans="1:5" ht="14.25" customHeight="1">
      <c r="A1015" s="17"/>
      <c r="B1015" s="21"/>
      <c r="C1015" s="20" t="s">
        <v>42</v>
      </c>
      <c r="D1015" s="17" t="s">
        <v>9</v>
      </c>
      <c r="E1015" s="19">
        <f>ROUND(0.05*E1010,2)</f>
        <v>4.83</v>
      </c>
    </row>
    <row r="1016" spans="1:5" ht="40.5" customHeight="1">
      <c r="A1016" s="17">
        <v>4</v>
      </c>
      <c r="B1016" s="21"/>
      <c r="C1016" s="22" t="s">
        <v>54</v>
      </c>
      <c r="D1016" s="17" t="s">
        <v>9</v>
      </c>
      <c r="E1016" s="19">
        <f>E1010</f>
        <v>96.67</v>
      </c>
    </row>
    <row r="1017" spans="1:5" ht="14.25" customHeight="1">
      <c r="A1017" s="17"/>
      <c r="B1017" s="21"/>
      <c r="C1017" s="20" t="s">
        <v>55</v>
      </c>
      <c r="D1017" s="17" t="s">
        <v>21</v>
      </c>
      <c r="E1017" s="19">
        <f>ROUND(0.35*E1016,2)</f>
        <v>33.83</v>
      </c>
    </row>
    <row r="1018" spans="1:5" ht="14.25" customHeight="1">
      <c r="A1018" s="17">
        <v>6</v>
      </c>
      <c r="B1018" s="21"/>
      <c r="C1018" s="22" t="s">
        <v>88</v>
      </c>
      <c r="D1018" s="17" t="s">
        <v>9</v>
      </c>
      <c r="E1018" s="19">
        <v>5.71</v>
      </c>
    </row>
    <row r="1019" spans="1:5" ht="14.25" customHeight="1">
      <c r="A1019" s="17"/>
      <c r="B1019" s="21"/>
      <c r="C1019" s="20" t="s">
        <v>52</v>
      </c>
      <c r="D1019" s="17" t="s">
        <v>6</v>
      </c>
      <c r="E1019" s="19">
        <f>ROUND(1.6*E1018,2)</f>
        <v>9.14</v>
      </c>
    </row>
    <row r="1020" spans="1:5" ht="14.25" customHeight="1">
      <c r="A1020" s="17"/>
      <c r="B1020" s="21"/>
      <c r="C1020" s="20" t="s">
        <v>55</v>
      </c>
      <c r="D1020" s="17" t="s">
        <v>21</v>
      </c>
      <c r="E1020" s="19">
        <f>ROUND(0.35*E1018,2)</f>
        <v>2</v>
      </c>
    </row>
    <row r="1021" spans="1:5" ht="14.25" customHeight="1">
      <c r="A1021" s="17">
        <v>5</v>
      </c>
      <c r="B1021" s="21"/>
      <c r="C1021" s="22" t="s">
        <v>86</v>
      </c>
      <c r="D1021" s="17" t="s">
        <v>9</v>
      </c>
      <c r="E1021" s="19">
        <v>1.1200000000000001</v>
      </c>
    </row>
    <row r="1022" spans="1:5">
      <c r="A1022" s="23"/>
      <c r="B1022" s="24"/>
      <c r="C1022" s="25" t="s">
        <v>22</v>
      </c>
      <c r="D1022" s="26" t="s">
        <v>9</v>
      </c>
      <c r="E1022" s="27">
        <f>ROUND(1.03*E1021,2)</f>
        <v>1.1499999999999999</v>
      </c>
    </row>
    <row r="1023" spans="1:5">
      <c r="A1023" s="23"/>
      <c r="B1023" s="24"/>
      <c r="C1023" s="25" t="s">
        <v>13</v>
      </c>
      <c r="D1023" s="26" t="s">
        <v>7</v>
      </c>
      <c r="E1023" s="27">
        <f>ROUND(2*E1021,2)</f>
        <v>2.2400000000000002</v>
      </c>
    </row>
    <row r="1024" spans="1:5" ht="14.25" customHeight="1">
      <c r="A1024" s="17"/>
      <c r="B1024" s="21"/>
      <c r="C1024" s="20" t="s">
        <v>87</v>
      </c>
      <c r="D1024" s="17" t="s">
        <v>9</v>
      </c>
      <c r="E1024" s="19">
        <f>ROUND(0.35*E1021,2)</f>
        <v>0.39</v>
      </c>
    </row>
    <row r="1025" spans="1:5">
      <c r="A1025" s="28"/>
      <c r="B1025" s="24"/>
      <c r="C1025" s="25" t="s">
        <v>19</v>
      </c>
      <c r="D1025" s="26" t="s">
        <v>7</v>
      </c>
      <c r="E1025" s="27">
        <f>ROUND(25*E1021,)</f>
        <v>28</v>
      </c>
    </row>
    <row r="1026" spans="1:5" ht="14.25" customHeight="1">
      <c r="A1026" s="17"/>
      <c r="B1026" s="21"/>
      <c r="C1026" s="20" t="s">
        <v>52</v>
      </c>
      <c r="D1026" s="17" t="s">
        <v>6</v>
      </c>
      <c r="E1026" s="19">
        <f>ROUND(1.6*E1021,2)</f>
        <v>1.79</v>
      </c>
    </row>
    <row r="1027" spans="1:5" ht="14.25" customHeight="1">
      <c r="A1027" s="17"/>
      <c r="B1027" s="21"/>
      <c r="C1027" s="20" t="s">
        <v>55</v>
      </c>
      <c r="D1027" s="17" t="s">
        <v>21</v>
      </c>
      <c r="E1027" s="19">
        <f>ROUND(0.35*E1021,2)</f>
        <v>0.39</v>
      </c>
    </row>
    <row r="1028" spans="1:5" ht="14.25" customHeight="1">
      <c r="A1028" s="17">
        <v>7</v>
      </c>
      <c r="B1028" s="21"/>
      <c r="C1028" s="22" t="s">
        <v>173</v>
      </c>
      <c r="D1028" s="17" t="s">
        <v>9</v>
      </c>
      <c r="E1028" s="19">
        <f>2.3*1.4</f>
        <v>3.22</v>
      </c>
    </row>
    <row r="1029" spans="1:5" ht="14.25" customHeight="1">
      <c r="A1029" s="17"/>
      <c r="B1029" s="21"/>
      <c r="C1029" s="15" t="s">
        <v>57</v>
      </c>
      <c r="D1029" s="17"/>
      <c r="E1029" s="19"/>
    </row>
    <row r="1030" spans="1:5" ht="14.25" customHeight="1">
      <c r="A1030" s="17">
        <v>1</v>
      </c>
      <c r="B1030" s="21"/>
      <c r="C1030" s="22" t="s">
        <v>58</v>
      </c>
      <c r="D1030" s="17" t="s">
        <v>5</v>
      </c>
      <c r="E1030" s="19">
        <f>6*2+8.5*2-1.3</f>
        <v>27.7</v>
      </c>
    </row>
    <row r="1031" spans="1:5" ht="14.25" customHeight="1">
      <c r="A1031" s="17">
        <v>2</v>
      </c>
      <c r="B1031" s="21"/>
      <c r="C1031" s="22" t="s">
        <v>176</v>
      </c>
      <c r="D1031" s="17" t="s">
        <v>9</v>
      </c>
      <c r="E1031" s="19">
        <v>50</v>
      </c>
    </row>
    <row r="1032" spans="1:5" ht="14.25" customHeight="1">
      <c r="A1032" s="17"/>
      <c r="B1032" s="21"/>
      <c r="C1032" s="20" t="s">
        <v>19</v>
      </c>
      <c r="D1032" s="17" t="s">
        <v>7</v>
      </c>
      <c r="E1032" s="19">
        <f>ROUND(15*E1031,2)</f>
        <v>750</v>
      </c>
    </row>
    <row r="1033" spans="1:5" ht="14.25" customHeight="1">
      <c r="A1033" s="17">
        <v>3</v>
      </c>
      <c r="B1033" s="21"/>
      <c r="C1033" s="22" t="s">
        <v>66</v>
      </c>
      <c r="D1033" s="17" t="s">
        <v>9</v>
      </c>
      <c r="E1033" s="19">
        <f>ROUND(0.05*E1031,2)</f>
        <v>2.5</v>
      </c>
    </row>
    <row r="1034" spans="1:5">
      <c r="A1034" s="28"/>
      <c r="B1034" s="24"/>
      <c r="C1034" s="25" t="s">
        <v>23</v>
      </c>
      <c r="D1034" s="26" t="s">
        <v>6</v>
      </c>
      <c r="E1034" s="27">
        <f>ROUND(0.8*E1033,2)</f>
        <v>2</v>
      </c>
    </row>
    <row r="1035" spans="1:5" ht="14.25" customHeight="1">
      <c r="A1035" s="17"/>
      <c r="B1035" s="21"/>
      <c r="C1035" s="20" t="s">
        <v>60</v>
      </c>
      <c r="D1035" s="17" t="s">
        <v>21</v>
      </c>
      <c r="E1035" s="19">
        <f>ROUND(0.6*E1033,2)</f>
        <v>1.5</v>
      </c>
    </row>
    <row r="1036" spans="1:5" ht="14.25" customHeight="1">
      <c r="A1036" s="17"/>
      <c r="B1036" s="21"/>
      <c r="C1036" s="20" t="s">
        <v>42</v>
      </c>
      <c r="D1036" s="17" t="s">
        <v>9</v>
      </c>
      <c r="E1036" s="19">
        <f>ROUND(0.05*E1033,2)</f>
        <v>0.13</v>
      </c>
    </row>
    <row r="1037" spans="1:5">
      <c r="A1037" s="17">
        <v>4</v>
      </c>
      <c r="B1037" s="21"/>
      <c r="C1037" s="22" t="s">
        <v>62</v>
      </c>
      <c r="D1037" s="17" t="s">
        <v>9</v>
      </c>
      <c r="E1037" s="19">
        <f>E1031</f>
        <v>50</v>
      </c>
    </row>
    <row r="1038" spans="1:5" ht="14.25" customHeight="1">
      <c r="A1038" s="17"/>
      <c r="B1038" s="21"/>
      <c r="C1038" s="20" t="s">
        <v>50</v>
      </c>
      <c r="D1038" s="17" t="s">
        <v>21</v>
      </c>
      <c r="E1038" s="19">
        <f>ROUND(0.15*E1037,2)</f>
        <v>7.5</v>
      </c>
    </row>
    <row r="1039" spans="1:5" ht="14.25" customHeight="1">
      <c r="A1039" s="29">
        <v>5</v>
      </c>
      <c r="B1039" s="29"/>
      <c r="C1039" s="30" t="s">
        <v>36</v>
      </c>
      <c r="D1039" s="29" t="s">
        <v>9</v>
      </c>
      <c r="E1039" s="31">
        <f>E1037</f>
        <v>50</v>
      </c>
    </row>
    <row r="1040" spans="1:5" ht="14.25" customHeight="1">
      <c r="A1040" s="29"/>
      <c r="B1040" s="29"/>
      <c r="C1040" s="33" t="s">
        <v>63</v>
      </c>
      <c r="D1040" s="29" t="s">
        <v>9</v>
      </c>
      <c r="E1040" s="31">
        <f>ROUND((1.08*E1039),2)</f>
        <v>54</v>
      </c>
    </row>
    <row r="1041" spans="1:5" ht="14.25" customHeight="1">
      <c r="A1041" s="29"/>
      <c r="B1041" s="29"/>
      <c r="C1041" s="33" t="s">
        <v>37</v>
      </c>
      <c r="D1041" s="29" t="s">
        <v>6</v>
      </c>
      <c r="E1041" s="31">
        <f>ROUND(0.4*E1039,2)</f>
        <v>20</v>
      </c>
    </row>
    <row r="1042" spans="1:5" ht="14.25" customHeight="1">
      <c r="A1042" s="29"/>
      <c r="B1042" s="29"/>
      <c r="C1042" s="33" t="s">
        <v>38</v>
      </c>
      <c r="D1042" s="29" t="s">
        <v>5</v>
      </c>
      <c r="E1042" s="31">
        <f>ROUND(0.5*E1039,2)</f>
        <v>25</v>
      </c>
    </row>
    <row r="1043" spans="1:5" ht="14.25" customHeight="1">
      <c r="A1043" s="29">
        <v>6</v>
      </c>
      <c r="B1043" s="29"/>
      <c r="C1043" s="30" t="s">
        <v>64</v>
      </c>
      <c r="D1043" s="29" t="s">
        <v>5</v>
      </c>
      <c r="E1043" s="31">
        <f>E1030</f>
        <v>27.7</v>
      </c>
    </row>
    <row r="1044" spans="1:5">
      <c r="A1044" s="29">
        <v>7</v>
      </c>
      <c r="B1044" s="29"/>
      <c r="C1044" s="30" t="s">
        <v>65</v>
      </c>
      <c r="D1044" s="29" t="s">
        <v>5</v>
      </c>
      <c r="E1044" s="31">
        <v>1.3</v>
      </c>
    </row>
    <row r="1045" spans="1:5" ht="14.25" customHeight="1">
      <c r="A1045" s="13"/>
      <c r="B1045" s="13"/>
      <c r="C1045" s="15" t="s">
        <v>100</v>
      </c>
      <c r="D1045" s="13"/>
      <c r="E1045" s="14"/>
    </row>
    <row r="1046" spans="1:5" ht="14.25" customHeight="1">
      <c r="A1046" s="13"/>
      <c r="B1046" s="13"/>
      <c r="C1046" s="15" t="s">
        <v>56</v>
      </c>
      <c r="D1046" s="13"/>
      <c r="E1046" s="14"/>
    </row>
    <row r="1047" spans="1:5" ht="14.25" customHeight="1">
      <c r="A1047" s="16">
        <v>1</v>
      </c>
      <c r="B1047" s="17"/>
      <c r="C1047" s="18" t="s">
        <v>47</v>
      </c>
      <c r="D1047" s="17" t="s">
        <v>9</v>
      </c>
      <c r="E1047" s="19">
        <v>98.19</v>
      </c>
    </row>
    <row r="1048" spans="1:5" ht="14.25" customHeight="1">
      <c r="A1048" s="16">
        <v>2</v>
      </c>
      <c r="B1048" s="17"/>
      <c r="C1048" s="18" t="s">
        <v>101</v>
      </c>
      <c r="D1048" s="17" t="s">
        <v>9</v>
      </c>
      <c r="E1048" s="19">
        <v>4</v>
      </c>
    </row>
    <row r="1049" spans="1:5" ht="14.25" customHeight="1">
      <c r="A1049" s="16">
        <v>2</v>
      </c>
      <c r="B1049" s="17"/>
      <c r="C1049" s="18" t="s">
        <v>77</v>
      </c>
      <c r="D1049" s="17" t="s">
        <v>9</v>
      </c>
      <c r="E1049" s="19">
        <f>ROUND(0.02*E1047,2)</f>
        <v>1.96</v>
      </c>
    </row>
    <row r="1050" spans="1:5">
      <c r="A1050" s="16"/>
      <c r="B1050" s="20"/>
      <c r="C1050" s="20" t="s">
        <v>49</v>
      </c>
      <c r="D1050" s="17" t="s">
        <v>6</v>
      </c>
      <c r="E1050" s="19">
        <f>ROUND(15*E1049,2)</f>
        <v>29.4</v>
      </c>
    </row>
    <row r="1051" spans="1:5" ht="14.25" customHeight="1">
      <c r="A1051" s="17">
        <v>3</v>
      </c>
      <c r="B1051" s="21"/>
      <c r="C1051" s="22" t="s">
        <v>61</v>
      </c>
      <c r="D1051" s="17" t="s">
        <v>9</v>
      </c>
      <c r="E1051" s="19">
        <f>E1047</f>
        <v>98.19</v>
      </c>
    </row>
    <row r="1052" spans="1:5" ht="14.25" customHeight="1">
      <c r="A1052" s="17"/>
      <c r="B1052" s="21"/>
      <c r="C1052" s="20" t="s">
        <v>50</v>
      </c>
      <c r="D1052" s="17" t="s">
        <v>21</v>
      </c>
      <c r="E1052" s="19">
        <f>ROUND(0.15*E1051,2)</f>
        <v>14.73</v>
      </c>
    </row>
    <row r="1053" spans="1:5" ht="14.25" customHeight="1">
      <c r="A1053" s="17"/>
      <c r="B1053" s="21"/>
      <c r="C1053" s="20" t="s">
        <v>51</v>
      </c>
      <c r="D1053" s="17" t="s">
        <v>6</v>
      </c>
      <c r="E1053" s="19">
        <f>ROUND(8.5*E1051,2)</f>
        <v>834.62</v>
      </c>
    </row>
    <row r="1054" spans="1:5">
      <c r="A1054" s="17"/>
      <c r="B1054" s="21"/>
      <c r="C1054" s="20" t="s">
        <v>52</v>
      </c>
      <c r="D1054" s="17" t="s">
        <v>6</v>
      </c>
      <c r="E1054" s="19">
        <f>ROUND(1.6*E1051,2)</f>
        <v>157.1</v>
      </c>
    </row>
    <row r="1055" spans="1:5" ht="14.25" customHeight="1">
      <c r="A1055" s="17"/>
      <c r="B1055" s="21"/>
      <c r="C1055" s="20" t="s">
        <v>53</v>
      </c>
      <c r="D1055" s="17" t="s">
        <v>6</v>
      </c>
      <c r="E1055" s="19">
        <f>ROUND(1.6*E1051,2)</f>
        <v>157.1</v>
      </c>
    </row>
    <row r="1056" spans="1:5" ht="14.25" customHeight="1">
      <c r="A1056" s="17"/>
      <c r="B1056" s="21"/>
      <c r="C1056" s="20" t="s">
        <v>42</v>
      </c>
      <c r="D1056" s="17" t="s">
        <v>9</v>
      </c>
      <c r="E1056" s="19">
        <f>ROUND(0.05*E1051,2)</f>
        <v>4.91</v>
      </c>
    </row>
    <row r="1057" spans="1:5" ht="33" customHeight="1">
      <c r="A1057" s="17">
        <v>4</v>
      </c>
      <c r="B1057" s="21"/>
      <c r="C1057" s="22" t="s">
        <v>54</v>
      </c>
      <c r="D1057" s="17" t="s">
        <v>9</v>
      </c>
      <c r="E1057" s="19">
        <f>E1051</f>
        <v>98.19</v>
      </c>
    </row>
    <row r="1058" spans="1:5" ht="14.25" customHeight="1">
      <c r="A1058" s="17"/>
      <c r="B1058" s="21"/>
      <c r="C1058" s="20" t="s">
        <v>55</v>
      </c>
      <c r="D1058" s="17" t="s">
        <v>21</v>
      </c>
      <c r="E1058" s="19">
        <f>ROUND(0.35*E1057,2)</f>
        <v>34.369999999999997</v>
      </c>
    </row>
    <row r="1059" spans="1:5" ht="14.25" customHeight="1">
      <c r="A1059" s="17">
        <v>6</v>
      </c>
      <c r="B1059" s="21"/>
      <c r="C1059" s="22" t="s">
        <v>88</v>
      </c>
      <c r="D1059" s="17" t="s">
        <v>9</v>
      </c>
      <c r="E1059" s="19">
        <v>3.8</v>
      </c>
    </row>
    <row r="1060" spans="1:5" ht="14.25" customHeight="1">
      <c r="A1060" s="17"/>
      <c r="B1060" s="21"/>
      <c r="C1060" s="20" t="s">
        <v>52</v>
      </c>
      <c r="D1060" s="17" t="s">
        <v>6</v>
      </c>
      <c r="E1060" s="19">
        <f>ROUND(1.6*E1059,2)</f>
        <v>6.08</v>
      </c>
    </row>
    <row r="1061" spans="1:5" ht="14.25" customHeight="1">
      <c r="A1061" s="17"/>
      <c r="B1061" s="21"/>
      <c r="C1061" s="20" t="s">
        <v>55</v>
      </c>
      <c r="D1061" s="17" t="s">
        <v>21</v>
      </c>
      <c r="E1061" s="19">
        <f>ROUND(0.35*E1059,2)</f>
        <v>1.33</v>
      </c>
    </row>
    <row r="1062" spans="1:5" ht="30">
      <c r="A1062" s="17">
        <v>5</v>
      </c>
      <c r="B1062" s="21"/>
      <c r="C1062" s="22" t="s">
        <v>86</v>
      </c>
      <c r="D1062" s="17" t="s">
        <v>9</v>
      </c>
      <c r="E1062" s="19">
        <v>1.1200000000000001</v>
      </c>
    </row>
    <row r="1063" spans="1:5">
      <c r="A1063" s="23"/>
      <c r="B1063" s="24"/>
      <c r="C1063" s="25" t="s">
        <v>22</v>
      </c>
      <c r="D1063" s="26" t="s">
        <v>9</v>
      </c>
      <c r="E1063" s="27">
        <f>ROUND(1.03*E1062,2)</f>
        <v>1.1499999999999999</v>
      </c>
    </row>
    <row r="1064" spans="1:5" ht="57.75" customHeight="1">
      <c r="A1064" s="23"/>
      <c r="B1064" s="24"/>
      <c r="C1064" s="25" t="s">
        <v>13</v>
      </c>
      <c r="D1064" s="26" t="s">
        <v>7</v>
      </c>
      <c r="E1064" s="27">
        <f>ROUND(2*E1062,2)</f>
        <v>2.2400000000000002</v>
      </c>
    </row>
    <row r="1065" spans="1:5">
      <c r="A1065" s="17"/>
      <c r="B1065" s="21"/>
      <c r="C1065" s="20" t="s">
        <v>87</v>
      </c>
      <c r="D1065" s="17" t="s">
        <v>9</v>
      </c>
      <c r="E1065" s="19">
        <f>ROUND(0.35*E1062,2)</f>
        <v>0.39</v>
      </c>
    </row>
    <row r="1066" spans="1:5">
      <c r="A1066" s="28"/>
      <c r="B1066" s="24"/>
      <c r="C1066" s="25" t="s">
        <v>19</v>
      </c>
      <c r="D1066" s="26" t="s">
        <v>7</v>
      </c>
      <c r="E1066" s="27">
        <f>ROUND(25*E1062,)</f>
        <v>28</v>
      </c>
    </row>
    <row r="1067" spans="1:5" ht="14.25" customHeight="1">
      <c r="A1067" s="17"/>
      <c r="B1067" s="21"/>
      <c r="C1067" s="20" t="s">
        <v>52</v>
      </c>
      <c r="D1067" s="17" t="s">
        <v>6</v>
      </c>
      <c r="E1067" s="19">
        <f>ROUND(1.6*E1062,2)</f>
        <v>1.79</v>
      </c>
    </row>
    <row r="1068" spans="1:5" ht="14.25" customHeight="1">
      <c r="A1068" s="17"/>
      <c r="B1068" s="21"/>
      <c r="C1068" s="20" t="s">
        <v>55</v>
      </c>
      <c r="D1068" s="17" t="s">
        <v>21</v>
      </c>
      <c r="E1068" s="19">
        <f>ROUND(0.35*E1062,2)</f>
        <v>0.39</v>
      </c>
    </row>
    <row r="1069" spans="1:5" ht="14.25" customHeight="1">
      <c r="A1069" s="17">
        <v>7</v>
      </c>
      <c r="B1069" s="21"/>
      <c r="C1069" s="22" t="s">
        <v>173</v>
      </c>
      <c r="D1069" s="17" t="s">
        <v>9</v>
      </c>
      <c r="E1069" s="19">
        <f>2.3*1.4</f>
        <v>3.22</v>
      </c>
    </row>
    <row r="1070" spans="1:5" ht="14.25" customHeight="1">
      <c r="A1070" s="17"/>
      <c r="B1070" s="21"/>
      <c r="C1070" s="15" t="s">
        <v>57</v>
      </c>
      <c r="D1070" s="17"/>
      <c r="E1070" s="19"/>
    </row>
    <row r="1071" spans="1:5" ht="14.25" customHeight="1">
      <c r="A1071" s="17">
        <v>1</v>
      </c>
      <c r="B1071" s="21"/>
      <c r="C1071" s="22" t="s">
        <v>58</v>
      </c>
      <c r="D1071" s="17" t="s">
        <v>5</v>
      </c>
      <c r="E1071" s="19">
        <f>6*2+5.5*2+3*2+1.5*2-1.3</f>
        <v>30.7</v>
      </c>
    </row>
    <row r="1072" spans="1:5" ht="14.25" customHeight="1">
      <c r="A1072" s="17">
        <v>2</v>
      </c>
      <c r="B1072" s="21"/>
      <c r="C1072" s="22" t="s">
        <v>176</v>
      </c>
      <c r="D1072" s="17" t="s">
        <v>9</v>
      </c>
      <c r="E1072" s="19">
        <v>37.450000000000003</v>
      </c>
    </row>
    <row r="1073" spans="1:5" ht="14.25" customHeight="1">
      <c r="A1073" s="17"/>
      <c r="B1073" s="21"/>
      <c r="C1073" s="20" t="s">
        <v>19</v>
      </c>
      <c r="D1073" s="17" t="s">
        <v>7</v>
      </c>
      <c r="E1073" s="19">
        <f>ROUND(15*E1072,2)</f>
        <v>561.75</v>
      </c>
    </row>
    <row r="1074" spans="1:5" ht="14.25" customHeight="1">
      <c r="A1074" s="17">
        <v>3</v>
      </c>
      <c r="B1074" s="21"/>
      <c r="C1074" s="22" t="s">
        <v>66</v>
      </c>
      <c r="D1074" s="17" t="s">
        <v>9</v>
      </c>
      <c r="E1074" s="19">
        <f>ROUND(0.05*E1072,2)</f>
        <v>1.87</v>
      </c>
    </row>
    <row r="1075" spans="1:5">
      <c r="A1075" s="28"/>
      <c r="B1075" s="24"/>
      <c r="C1075" s="25" t="s">
        <v>23</v>
      </c>
      <c r="D1075" s="26" t="s">
        <v>6</v>
      </c>
      <c r="E1075" s="27">
        <f>ROUND(0.8*E1074,2)</f>
        <v>1.5</v>
      </c>
    </row>
    <row r="1076" spans="1:5" ht="14.25" customHeight="1">
      <c r="A1076" s="17"/>
      <c r="B1076" s="21"/>
      <c r="C1076" s="20" t="s">
        <v>60</v>
      </c>
      <c r="D1076" s="17" t="s">
        <v>21</v>
      </c>
      <c r="E1076" s="19">
        <f>ROUND(0.6*E1074,2)</f>
        <v>1.1200000000000001</v>
      </c>
    </row>
    <row r="1077" spans="1:5" ht="14.25" customHeight="1">
      <c r="A1077" s="17"/>
      <c r="B1077" s="21"/>
      <c r="C1077" s="20" t="s">
        <v>42</v>
      </c>
      <c r="D1077" s="17" t="s">
        <v>9</v>
      </c>
      <c r="E1077" s="19">
        <f>ROUND(0.05*E1074,2)</f>
        <v>0.09</v>
      </c>
    </row>
    <row r="1078" spans="1:5">
      <c r="A1078" s="17">
        <v>4</v>
      </c>
      <c r="B1078" s="21"/>
      <c r="C1078" s="22" t="s">
        <v>62</v>
      </c>
      <c r="D1078" s="17" t="s">
        <v>9</v>
      </c>
      <c r="E1078" s="19">
        <f>E1072</f>
        <v>37.450000000000003</v>
      </c>
    </row>
    <row r="1079" spans="1:5" ht="14.25" customHeight="1">
      <c r="A1079" s="17"/>
      <c r="B1079" s="21"/>
      <c r="C1079" s="20" t="s">
        <v>50</v>
      </c>
      <c r="D1079" s="17" t="s">
        <v>21</v>
      </c>
      <c r="E1079" s="19">
        <f>ROUND(0.15*E1078,2)</f>
        <v>5.62</v>
      </c>
    </row>
    <row r="1080" spans="1:5" ht="14.25" customHeight="1">
      <c r="A1080" s="29">
        <v>5</v>
      </c>
      <c r="B1080" s="29"/>
      <c r="C1080" s="30" t="s">
        <v>36</v>
      </c>
      <c r="D1080" s="29" t="s">
        <v>9</v>
      </c>
      <c r="E1080" s="31">
        <f>E1078</f>
        <v>37.450000000000003</v>
      </c>
    </row>
    <row r="1081" spans="1:5" ht="14.25" customHeight="1">
      <c r="A1081" s="29"/>
      <c r="B1081" s="29"/>
      <c r="C1081" s="33" t="s">
        <v>63</v>
      </c>
      <c r="D1081" s="29" t="s">
        <v>9</v>
      </c>
      <c r="E1081" s="31">
        <f>ROUND((1.08*E1080),2)</f>
        <v>40.450000000000003</v>
      </c>
    </row>
    <row r="1082" spans="1:5" ht="14.25" customHeight="1">
      <c r="A1082" s="29"/>
      <c r="B1082" s="29"/>
      <c r="C1082" s="33" t="s">
        <v>37</v>
      </c>
      <c r="D1082" s="29" t="s">
        <v>6</v>
      </c>
      <c r="E1082" s="31">
        <f>ROUND(0.4*E1080,2)</f>
        <v>14.98</v>
      </c>
    </row>
    <row r="1083" spans="1:5" ht="14.25" customHeight="1">
      <c r="A1083" s="29"/>
      <c r="B1083" s="29"/>
      <c r="C1083" s="33" t="s">
        <v>38</v>
      </c>
      <c r="D1083" s="29" t="s">
        <v>5</v>
      </c>
      <c r="E1083" s="31">
        <f>ROUND(0.5*E1080,2)</f>
        <v>18.73</v>
      </c>
    </row>
    <row r="1084" spans="1:5" ht="14.25" customHeight="1">
      <c r="A1084" s="29">
        <v>6</v>
      </c>
      <c r="B1084" s="29"/>
      <c r="C1084" s="30" t="s">
        <v>64</v>
      </c>
      <c r="D1084" s="29" t="s">
        <v>5</v>
      </c>
      <c r="E1084" s="31">
        <f>E1071</f>
        <v>30.7</v>
      </c>
    </row>
    <row r="1085" spans="1:5">
      <c r="A1085" s="29">
        <v>7</v>
      </c>
      <c r="B1085" s="29"/>
      <c r="C1085" s="30" t="s">
        <v>65</v>
      </c>
      <c r="D1085" s="29" t="s">
        <v>5</v>
      </c>
      <c r="E1085" s="31">
        <v>1.3</v>
      </c>
    </row>
    <row r="1086" spans="1:5" ht="14.25" customHeight="1">
      <c r="A1086" s="13"/>
      <c r="B1086" s="13"/>
      <c r="C1086" s="15" t="s">
        <v>102</v>
      </c>
      <c r="D1086" s="13"/>
      <c r="E1086" s="14"/>
    </row>
    <row r="1087" spans="1:5" ht="14.25" customHeight="1">
      <c r="A1087" s="13"/>
      <c r="B1087" s="13"/>
      <c r="C1087" s="15" t="s">
        <v>56</v>
      </c>
      <c r="D1087" s="13"/>
      <c r="E1087" s="14"/>
    </row>
    <row r="1088" spans="1:5" ht="14.25" customHeight="1">
      <c r="A1088" s="16">
        <v>1</v>
      </c>
      <c r="B1088" s="17"/>
      <c r="C1088" s="18" t="s">
        <v>47</v>
      </c>
      <c r="D1088" s="17" t="s">
        <v>9</v>
      </c>
      <c r="E1088" s="19">
        <v>108.4</v>
      </c>
    </row>
    <row r="1089" spans="1:5" ht="14.25" customHeight="1">
      <c r="A1089" s="16">
        <v>2</v>
      </c>
      <c r="B1089" s="17"/>
      <c r="C1089" s="18" t="s">
        <v>77</v>
      </c>
      <c r="D1089" s="17" t="s">
        <v>9</v>
      </c>
      <c r="E1089" s="19">
        <f>ROUND(0.02*E1088,2)</f>
        <v>2.17</v>
      </c>
    </row>
    <row r="1090" spans="1:5" ht="14.25" customHeight="1">
      <c r="A1090" s="16"/>
      <c r="B1090" s="20"/>
      <c r="C1090" s="20" t="s">
        <v>49</v>
      </c>
      <c r="D1090" s="17" t="s">
        <v>6</v>
      </c>
      <c r="E1090" s="19">
        <f>ROUND(15*E1089,2)</f>
        <v>32.549999999999997</v>
      </c>
    </row>
    <row r="1091" spans="1:5">
      <c r="A1091" s="17">
        <v>3</v>
      </c>
      <c r="B1091" s="21"/>
      <c r="C1091" s="22" t="s">
        <v>61</v>
      </c>
      <c r="D1091" s="17" t="s">
        <v>9</v>
      </c>
      <c r="E1091" s="19">
        <f>E1088</f>
        <v>108.4</v>
      </c>
    </row>
    <row r="1092" spans="1:5" ht="14.25" customHeight="1">
      <c r="A1092" s="17"/>
      <c r="B1092" s="21"/>
      <c r="C1092" s="20" t="s">
        <v>50</v>
      </c>
      <c r="D1092" s="17" t="s">
        <v>21</v>
      </c>
      <c r="E1092" s="19">
        <f>ROUND(0.15*E1091,2)</f>
        <v>16.260000000000002</v>
      </c>
    </row>
    <row r="1093" spans="1:5" ht="14.25" customHeight="1">
      <c r="A1093" s="17"/>
      <c r="B1093" s="21"/>
      <c r="C1093" s="20" t="s">
        <v>51</v>
      </c>
      <c r="D1093" s="17" t="s">
        <v>6</v>
      </c>
      <c r="E1093" s="19">
        <f>ROUND(8.5*E1091,2)</f>
        <v>921.4</v>
      </c>
    </row>
    <row r="1094" spans="1:5" ht="14.25" customHeight="1">
      <c r="A1094" s="17"/>
      <c r="B1094" s="21"/>
      <c r="C1094" s="20" t="s">
        <v>52</v>
      </c>
      <c r="D1094" s="17" t="s">
        <v>6</v>
      </c>
      <c r="E1094" s="19">
        <f>ROUND(1.6*E1091,2)</f>
        <v>173.44</v>
      </c>
    </row>
    <row r="1095" spans="1:5">
      <c r="A1095" s="17"/>
      <c r="B1095" s="21"/>
      <c r="C1095" s="20" t="s">
        <v>53</v>
      </c>
      <c r="D1095" s="17" t="s">
        <v>6</v>
      </c>
      <c r="E1095" s="19">
        <f>ROUND(1.6*E1091,2)</f>
        <v>173.44</v>
      </c>
    </row>
    <row r="1096" spans="1:5" ht="14.25" customHeight="1">
      <c r="A1096" s="17"/>
      <c r="B1096" s="21"/>
      <c r="C1096" s="20" t="s">
        <v>42</v>
      </c>
      <c r="D1096" s="17" t="s">
        <v>9</v>
      </c>
      <c r="E1096" s="19">
        <f>ROUND(0.05*E1091,2)</f>
        <v>5.42</v>
      </c>
    </row>
    <row r="1097" spans="1:5" ht="29.25" customHeight="1">
      <c r="A1097" s="17">
        <v>4</v>
      </c>
      <c r="B1097" s="21"/>
      <c r="C1097" s="22" t="s">
        <v>54</v>
      </c>
      <c r="D1097" s="17" t="s">
        <v>9</v>
      </c>
      <c r="E1097" s="19">
        <f>E1091</f>
        <v>108.4</v>
      </c>
    </row>
    <row r="1098" spans="1:5" ht="14.25" customHeight="1">
      <c r="A1098" s="17"/>
      <c r="B1098" s="21"/>
      <c r="C1098" s="20" t="s">
        <v>55</v>
      </c>
      <c r="D1098" s="17" t="s">
        <v>21</v>
      </c>
      <c r="E1098" s="19">
        <f>ROUND(0.35*E1097,2)</f>
        <v>37.94</v>
      </c>
    </row>
    <row r="1099" spans="1:5" ht="14.25" customHeight="1">
      <c r="A1099" s="17">
        <v>6</v>
      </c>
      <c r="B1099" s="21"/>
      <c r="C1099" s="22" t="s">
        <v>88</v>
      </c>
      <c r="D1099" s="17" t="s">
        <v>9</v>
      </c>
      <c r="E1099" s="19">
        <f>7.61+1.37</f>
        <v>8.98</v>
      </c>
    </row>
    <row r="1100" spans="1:5" ht="14.25" customHeight="1">
      <c r="A1100" s="17"/>
      <c r="B1100" s="21"/>
      <c r="C1100" s="20" t="s">
        <v>52</v>
      </c>
      <c r="D1100" s="17" t="s">
        <v>6</v>
      </c>
      <c r="E1100" s="19">
        <f>ROUND(1.6*E1099,2)</f>
        <v>14.37</v>
      </c>
    </row>
    <row r="1101" spans="1:5" ht="14.25" customHeight="1">
      <c r="A1101" s="17"/>
      <c r="B1101" s="21"/>
      <c r="C1101" s="20" t="s">
        <v>55</v>
      </c>
      <c r="D1101" s="17" t="s">
        <v>21</v>
      </c>
      <c r="E1101" s="19">
        <f>ROUND(0.35*E1099,2)</f>
        <v>3.14</v>
      </c>
    </row>
    <row r="1102" spans="1:5" ht="14.25" customHeight="1">
      <c r="A1102" s="17">
        <v>5</v>
      </c>
      <c r="B1102" s="21"/>
      <c r="C1102" s="22" t="s">
        <v>86</v>
      </c>
      <c r="D1102" s="17" t="s">
        <v>9</v>
      </c>
      <c r="E1102" s="19">
        <v>1.43</v>
      </c>
    </row>
    <row r="1103" spans="1:5">
      <c r="A1103" s="23"/>
      <c r="B1103" s="24"/>
      <c r="C1103" s="25" t="s">
        <v>22</v>
      </c>
      <c r="D1103" s="26" t="s">
        <v>9</v>
      </c>
      <c r="E1103" s="27">
        <f>ROUND(1.03*E1102,2)</f>
        <v>1.47</v>
      </c>
    </row>
    <row r="1104" spans="1:5">
      <c r="A1104" s="23"/>
      <c r="B1104" s="24"/>
      <c r="C1104" s="25" t="s">
        <v>13</v>
      </c>
      <c r="D1104" s="26" t="s">
        <v>7</v>
      </c>
      <c r="E1104" s="27">
        <f>ROUND(2*E1102,2)</f>
        <v>2.86</v>
      </c>
    </row>
    <row r="1105" spans="1:5" ht="14.25" customHeight="1">
      <c r="A1105" s="17"/>
      <c r="B1105" s="21"/>
      <c r="C1105" s="20" t="s">
        <v>87</v>
      </c>
      <c r="D1105" s="17" t="s">
        <v>9</v>
      </c>
      <c r="E1105" s="19">
        <f>ROUND(0.35*E1102,2)</f>
        <v>0.5</v>
      </c>
    </row>
    <row r="1106" spans="1:5">
      <c r="A1106" s="28"/>
      <c r="B1106" s="24"/>
      <c r="C1106" s="25" t="s">
        <v>19</v>
      </c>
      <c r="D1106" s="26" t="s">
        <v>7</v>
      </c>
      <c r="E1106" s="27">
        <f>ROUND(25*E1102,)</f>
        <v>36</v>
      </c>
    </row>
    <row r="1107" spans="1:5">
      <c r="A1107" s="17"/>
      <c r="B1107" s="21"/>
      <c r="C1107" s="20" t="s">
        <v>52</v>
      </c>
      <c r="D1107" s="17" t="s">
        <v>6</v>
      </c>
      <c r="E1107" s="19">
        <f>ROUND(1.6*E1102,2)</f>
        <v>2.29</v>
      </c>
    </row>
    <row r="1108" spans="1:5" ht="14.25" customHeight="1">
      <c r="A1108" s="17"/>
      <c r="B1108" s="21"/>
      <c r="C1108" s="20" t="s">
        <v>55</v>
      </c>
      <c r="D1108" s="17" t="s">
        <v>21</v>
      </c>
      <c r="E1108" s="19">
        <f>ROUND(0.35*E1102,2)</f>
        <v>0.5</v>
      </c>
    </row>
    <row r="1109" spans="1:5" ht="14.25" customHeight="1">
      <c r="A1109" s="17"/>
      <c r="B1109" s="21"/>
      <c r="C1109" s="15" t="s">
        <v>57</v>
      </c>
      <c r="D1109" s="17"/>
      <c r="E1109" s="19"/>
    </row>
    <row r="1110" spans="1:5" ht="14.25" customHeight="1">
      <c r="A1110" s="17">
        <v>1</v>
      </c>
      <c r="B1110" s="21"/>
      <c r="C1110" s="22" t="s">
        <v>58</v>
      </c>
      <c r="D1110" s="17" t="s">
        <v>5</v>
      </c>
      <c r="E1110" s="19">
        <f>6*2+11.3*2-1.4</f>
        <v>33.200000000000003</v>
      </c>
    </row>
    <row r="1111" spans="1:5" ht="14.25" customHeight="1">
      <c r="A1111" s="17">
        <v>2</v>
      </c>
      <c r="B1111" s="21"/>
      <c r="C1111" s="22" t="s">
        <v>176</v>
      </c>
      <c r="D1111" s="17" t="s">
        <v>9</v>
      </c>
      <c r="E1111" s="19">
        <v>67.8</v>
      </c>
    </row>
    <row r="1112" spans="1:5" ht="14.25" customHeight="1">
      <c r="A1112" s="17"/>
      <c r="B1112" s="21"/>
      <c r="C1112" s="20" t="s">
        <v>19</v>
      </c>
      <c r="D1112" s="17" t="s">
        <v>7</v>
      </c>
      <c r="E1112" s="19">
        <f>ROUND(15*E1111,2)</f>
        <v>1017</v>
      </c>
    </row>
    <row r="1113" spans="1:5" ht="14.25" customHeight="1">
      <c r="A1113" s="17">
        <v>3</v>
      </c>
      <c r="B1113" s="21"/>
      <c r="C1113" s="22" t="s">
        <v>66</v>
      </c>
      <c r="D1113" s="17" t="s">
        <v>9</v>
      </c>
      <c r="E1113" s="19">
        <f>ROUND(0.05*E1111,2)</f>
        <v>3.39</v>
      </c>
    </row>
    <row r="1114" spans="1:5" ht="14.25" customHeight="1">
      <c r="A1114" s="28"/>
      <c r="B1114" s="24"/>
      <c r="C1114" s="25" t="s">
        <v>23</v>
      </c>
      <c r="D1114" s="26" t="s">
        <v>6</v>
      </c>
      <c r="E1114" s="27">
        <f>ROUND(0.8*E1113,2)</f>
        <v>2.71</v>
      </c>
    </row>
    <row r="1115" spans="1:5">
      <c r="A1115" s="17"/>
      <c r="B1115" s="21"/>
      <c r="C1115" s="20" t="s">
        <v>60</v>
      </c>
      <c r="D1115" s="17" t="s">
        <v>21</v>
      </c>
      <c r="E1115" s="19">
        <f>ROUND(0.6*E1113,2)</f>
        <v>2.0299999999999998</v>
      </c>
    </row>
    <row r="1116" spans="1:5" ht="14.25" customHeight="1">
      <c r="A1116" s="17"/>
      <c r="B1116" s="21"/>
      <c r="C1116" s="20" t="s">
        <v>42</v>
      </c>
      <c r="D1116" s="17" t="s">
        <v>9</v>
      </c>
      <c r="E1116" s="19">
        <f>ROUND(0.05*E1113,2)</f>
        <v>0.17</v>
      </c>
    </row>
    <row r="1117" spans="1:5" ht="14.25" customHeight="1">
      <c r="A1117" s="17">
        <v>4</v>
      </c>
      <c r="B1117" s="21"/>
      <c r="C1117" s="22" t="s">
        <v>62</v>
      </c>
      <c r="D1117" s="17" t="s">
        <v>9</v>
      </c>
      <c r="E1117" s="19">
        <f>E1111</f>
        <v>67.8</v>
      </c>
    </row>
    <row r="1118" spans="1:5">
      <c r="A1118" s="17"/>
      <c r="B1118" s="21"/>
      <c r="C1118" s="20" t="s">
        <v>50</v>
      </c>
      <c r="D1118" s="17" t="s">
        <v>21</v>
      </c>
      <c r="E1118" s="19">
        <f>ROUND(0.15*E1117,2)</f>
        <v>10.17</v>
      </c>
    </row>
    <row r="1119" spans="1:5" ht="14.25" customHeight="1">
      <c r="A1119" s="29">
        <v>5</v>
      </c>
      <c r="B1119" s="29"/>
      <c r="C1119" s="30" t="s">
        <v>36</v>
      </c>
      <c r="D1119" s="29" t="s">
        <v>9</v>
      </c>
      <c r="E1119" s="31">
        <f>E1117</f>
        <v>67.8</v>
      </c>
    </row>
    <row r="1120" spans="1:5" ht="14.25" customHeight="1">
      <c r="A1120" s="29"/>
      <c r="B1120" s="29"/>
      <c r="C1120" s="33" t="s">
        <v>63</v>
      </c>
      <c r="D1120" s="29" t="s">
        <v>9</v>
      </c>
      <c r="E1120" s="31">
        <f>ROUND((1.08*E1119),2)</f>
        <v>73.22</v>
      </c>
    </row>
    <row r="1121" spans="1:5" ht="54" customHeight="1">
      <c r="A1121" s="29"/>
      <c r="B1121" s="29"/>
      <c r="C1121" s="33" t="s">
        <v>37</v>
      </c>
      <c r="D1121" s="29" t="s">
        <v>6</v>
      </c>
      <c r="E1121" s="31">
        <f>ROUND(0.4*E1119,2)</f>
        <v>27.12</v>
      </c>
    </row>
    <row r="1122" spans="1:5" ht="14.25" customHeight="1">
      <c r="A1122" s="29"/>
      <c r="B1122" s="29"/>
      <c r="C1122" s="33" t="s">
        <v>38</v>
      </c>
      <c r="D1122" s="29" t="s">
        <v>5</v>
      </c>
      <c r="E1122" s="31">
        <f>ROUND(0.5*E1119,2)</f>
        <v>33.9</v>
      </c>
    </row>
    <row r="1123" spans="1:5" ht="14.25" customHeight="1">
      <c r="A1123" s="29">
        <v>6</v>
      </c>
      <c r="B1123" s="29"/>
      <c r="C1123" s="30" t="s">
        <v>64</v>
      </c>
      <c r="D1123" s="29" t="s">
        <v>5</v>
      </c>
      <c r="E1123" s="31">
        <f>E1110</f>
        <v>33.200000000000003</v>
      </c>
    </row>
    <row r="1124" spans="1:5" ht="54.75" customHeight="1">
      <c r="A1124" s="29">
        <v>7</v>
      </c>
      <c r="B1124" s="29"/>
      <c r="C1124" s="30" t="s">
        <v>65</v>
      </c>
      <c r="D1124" s="29" t="s">
        <v>5</v>
      </c>
      <c r="E1124" s="31">
        <v>1.4</v>
      </c>
    </row>
    <row r="1125" spans="1:5" ht="14.25" customHeight="1">
      <c r="A1125" s="29"/>
      <c r="B1125" s="29"/>
      <c r="C1125" s="30"/>
      <c r="D1125" s="29"/>
      <c r="E1125" s="31"/>
    </row>
    <row r="1126" spans="1:5" ht="14.25" customHeight="1">
      <c r="A1126" s="17">
        <v>7</v>
      </c>
      <c r="B1126" s="21"/>
      <c r="C1126" s="22" t="s">
        <v>173</v>
      </c>
      <c r="D1126" s="17" t="s">
        <v>9</v>
      </c>
      <c r="E1126" s="19">
        <f>2.3*1.4+2.3*0.92</f>
        <v>5.34</v>
      </c>
    </row>
    <row r="1127" spans="1:5" ht="14.25" customHeight="1">
      <c r="A1127" s="13"/>
      <c r="B1127" s="13"/>
      <c r="C1127" s="15" t="s">
        <v>103</v>
      </c>
      <c r="D1127" s="13"/>
      <c r="E1127" s="14"/>
    </row>
    <row r="1128" spans="1:5" ht="14.25" customHeight="1">
      <c r="A1128" s="29"/>
      <c r="B1128" s="29"/>
      <c r="C1128" s="30"/>
      <c r="D1128" s="29"/>
      <c r="E1128" s="31"/>
    </row>
    <row r="1129" spans="1:5" ht="14.25" customHeight="1">
      <c r="A1129" s="17">
        <v>7</v>
      </c>
      <c r="B1129" s="21"/>
      <c r="C1129" s="22" t="s">
        <v>173</v>
      </c>
      <c r="D1129" s="17" t="s">
        <v>9</v>
      </c>
      <c r="E1129" s="19">
        <f>2.3*0.92</f>
        <v>2.12</v>
      </c>
    </row>
    <row r="1130" spans="1:5">
      <c r="A1130" s="13"/>
      <c r="B1130" s="13"/>
      <c r="C1130" s="15" t="s">
        <v>104</v>
      </c>
      <c r="D1130" s="13"/>
      <c r="E1130" s="14"/>
    </row>
    <row r="1131" spans="1:5" ht="14.25" customHeight="1">
      <c r="A1131" s="13"/>
      <c r="B1131" s="13"/>
      <c r="C1131" s="15" t="s">
        <v>56</v>
      </c>
      <c r="D1131" s="13"/>
      <c r="E1131" s="14"/>
    </row>
    <row r="1132" spans="1:5" ht="14.25" customHeight="1">
      <c r="A1132" s="16">
        <v>1</v>
      </c>
      <c r="B1132" s="17"/>
      <c r="C1132" s="18" t="s">
        <v>47</v>
      </c>
      <c r="D1132" s="17" t="s">
        <v>9</v>
      </c>
      <c r="E1132" s="19">
        <v>257.39</v>
      </c>
    </row>
    <row r="1133" spans="1:5" ht="14.25" customHeight="1">
      <c r="A1133" s="16">
        <v>2</v>
      </c>
      <c r="B1133" s="17"/>
      <c r="C1133" s="18" t="s">
        <v>77</v>
      </c>
      <c r="D1133" s="17" t="s">
        <v>9</v>
      </c>
      <c r="E1133" s="19">
        <f>ROUND(0.02*E1132,2)</f>
        <v>5.15</v>
      </c>
    </row>
    <row r="1134" spans="1:5">
      <c r="A1134" s="16"/>
      <c r="B1134" s="20"/>
      <c r="C1134" s="20" t="s">
        <v>49</v>
      </c>
      <c r="D1134" s="17" t="s">
        <v>6</v>
      </c>
      <c r="E1134" s="19">
        <f>ROUND(15*E1133,2)</f>
        <v>77.25</v>
      </c>
    </row>
    <row r="1135" spans="1:5" ht="14.25" customHeight="1">
      <c r="A1135" s="17">
        <v>3</v>
      </c>
      <c r="B1135" s="21"/>
      <c r="C1135" s="22" t="s">
        <v>61</v>
      </c>
      <c r="D1135" s="17" t="s">
        <v>9</v>
      </c>
      <c r="E1135" s="19">
        <f>E1132</f>
        <v>257.39</v>
      </c>
    </row>
    <row r="1136" spans="1:5" ht="14.25" customHeight="1">
      <c r="A1136" s="17"/>
      <c r="B1136" s="21"/>
      <c r="C1136" s="20" t="s">
        <v>50</v>
      </c>
      <c r="D1136" s="17" t="s">
        <v>21</v>
      </c>
      <c r="E1136" s="19">
        <f>ROUND(0.15*E1135,2)</f>
        <v>38.61</v>
      </c>
    </row>
    <row r="1137" spans="1:5" ht="14.25" customHeight="1">
      <c r="A1137" s="17"/>
      <c r="B1137" s="21"/>
      <c r="C1137" s="20" t="s">
        <v>51</v>
      </c>
      <c r="D1137" s="17" t="s">
        <v>6</v>
      </c>
      <c r="E1137" s="19">
        <f>ROUND(8.5*E1135,2)</f>
        <v>2187.8200000000002</v>
      </c>
    </row>
    <row r="1138" spans="1:5" ht="14.25" customHeight="1">
      <c r="A1138" s="17"/>
      <c r="B1138" s="21"/>
      <c r="C1138" s="20" t="s">
        <v>52</v>
      </c>
      <c r="D1138" s="17" t="s">
        <v>6</v>
      </c>
      <c r="E1138" s="19">
        <f>ROUND(1.6*E1135,2)</f>
        <v>411.82</v>
      </c>
    </row>
    <row r="1139" spans="1:5" ht="14.25" customHeight="1">
      <c r="A1139" s="17"/>
      <c r="B1139" s="21"/>
      <c r="C1139" s="20" t="s">
        <v>53</v>
      </c>
      <c r="D1139" s="17" t="s">
        <v>6</v>
      </c>
      <c r="E1139" s="19">
        <f>ROUND(1.6*E1135,2)</f>
        <v>411.82</v>
      </c>
    </row>
    <row r="1140" spans="1:5" ht="14.25" customHeight="1">
      <c r="A1140" s="17"/>
      <c r="B1140" s="21"/>
      <c r="C1140" s="20" t="s">
        <v>42</v>
      </c>
      <c r="D1140" s="17" t="s">
        <v>9</v>
      </c>
      <c r="E1140" s="19">
        <f>ROUND(0.05*E1135,2)</f>
        <v>12.87</v>
      </c>
    </row>
    <row r="1141" spans="1:5" ht="29.25" customHeight="1">
      <c r="A1141" s="17">
        <v>4</v>
      </c>
      <c r="B1141" s="21"/>
      <c r="C1141" s="22" t="s">
        <v>54</v>
      </c>
      <c r="D1141" s="17" t="s">
        <v>9</v>
      </c>
      <c r="E1141" s="19">
        <f>E1135</f>
        <v>257.39</v>
      </c>
    </row>
    <row r="1142" spans="1:5" ht="14.25" customHeight="1">
      <c r="A1142" s="17"/>
      <c r="B1142" s="21"/>
      <c r="C1142" s="20" t="s">
        <v>55</v>
      </c>
      <c r="D1142" s="17" t="s">
        <v>21</v>
      </c>
      <c r="E1142" s="19">
        <f>ROUND(0.35*E1141,2)</f>
        <v>90.09</v>
      </c>
    </row>
    <row r="1143" spans="1:5">
      <c r="A1143" s="17">
        <v>6</v>
      </c>
      <c r="B1143" s="21"/>
      <c r="C1143" s="22" t="s">
        <v>88</v>
      </c>
      <c r="D1143" s="17" t="s">
        <v>9</v>
      </c>
      <c r="E1143" s="19">
        <v>17.12</v>
      </c>
    </row>
    <row r="1144" spans="1:5">
      <c r="A1144" s="17"/>
      <c r="B1144" s="21"/>
      <c r="C1144" s="20" t="s">
        <v>52</v>
      </c>
      <c r="D1144" s="17" t="s">
        <v>6</v>
      </c>
      <c r="E1144" s="19">
        <f>ROUND(1.6*E1143,2)</f>
        <v>27.39</v>
      </c>
    </row>
    <row r="1145" spans="1:5" ht="14.25" customHeight="1">
      <c r="A1145" s="17"/>
      <c r="B1145" s="21"/>
      <c r="C1145" s="20" t="s">
        <v>55</v>
      </c>
      <c r="D1145" s="17" t="s">
        <v>21</v>
      </c>
      <c r="E1145" s="19">
        <f>ROUND(0.35*E1143,2)</f>
        <v>5.99</v>
      </c>
    </row>
    <row r="1146" spans="1:5" ht="30">
      <c r="A1146" s="17">
        <v>5</v>
      </c>
      <c r="B1146" s="21"/>
      <c r="C1146" s="22" t="s">
        <v>86</v>
      </c>
      <c r="D1146" s="17" t="s">
        <v>9</v>
      </c>
      <c r="E1146" s="19">
        <v>9.9499999999999993</v>
      </c>
    </row>
    <row r="1147" spans="1:5">
      <c r="A1147" s="23"/>
      <c r="B1147" s="24"/>
      <c r="C1147" s="25" t="s">
        <v>22</v>
      </c>
      <c r="D1147" s="26" t="s">
        <v>9</v>
      </c>
      <c r="E1147" s="27">
        <f>ROUND(1.03*E1146,2)</f>
        <v>10.25</v>
      </c>
    </row>
    <row r="1148" spans="1:5">
      <c r="A1148" s="23"/>
      <c r="B1148" s="24"/>
      <c r="C1148" s="25" t="s">
        <v>13</v>
      </c>
      <c r="D1148" s="26" t="s">
        <v>7</v>
      </c>
      <c r="E1148" s="27">
        <f>ROUND(2*E1146,2)</f>
        <v>19.899999999999999</v>
      </c>
    </row>
    <row r="1149" spans="1:5" ht="14.25" customHeight="1">
      <c r="A1149" s="17"/>
      <c r="B1149" s="21"/>
      <c r="C1149" s="20" t="s">
        <v>87</v>
      </c>
      <c r="D1149" s="17" t="s">
        <v>9</v>
      </c>
      <c r="E1149" s="19">
        <f>ROUND(0.35*E1146,2)</f>
        <v>3.48</v>
      </c>
    </row>
    <row r="1150" spans="1:5">
      <c r="A1150" s="28"/>
      <c r="B1150" s="24"/>
      <c r="C1150" s="25" t="s">
        <v>19</v>
      </c>
      <c r="D1150" s="26" t="s">
        <v>7</v>
      </c>
      <c r="E1150" s="27">
        <f>ROUND(25*E1146,)</f>
        <v>249</v>
      </c>
    </row>
    <row r="1151" spans="1:5" ht="14.25" customHeight="1">
      <c r="A1151" s="17"/>
      <c r="B1151" s="21"/>
      <c r="C1151" s="20" t="s">
        <v>52</v>
      </c>
      <c r="D1151" s="17" t="s">
        <v>6</v>
      </c>
      <c r="E1151" s="19">
        <f>ROUND(1.6*E1146,2)</f>
        <v>15.92</v>
      </c>
    </row>
    <row r="1152" spans="1:5">
      <c r="A1152" s="17"/>
      <c r="B1152" s="21"/>
      <c r="C1152" s="20" t="s">
        <v>55</v>
      </c>
      <c r="D1152" s="17" t="s">
        <v>21</v>
      </c>
      <c r="E1152" s="19">
        <f>ROUND(0.35*E1146,2)</f>
        <v>3.48</v>
      </c>
    </row>
    <row r="1153" spans="1:5" ht="14.25" customHeight="1">
      <c r="A1153" s="17"/>
      <c r="B1153" s="21"/>
      <c r="C1153" s="15" t="s">
        <v>57</v>
      </c>
      <c r="D1153" s="17"/>
      <c r="E1153" s="19"/>
    </row>
    <row r="1154" spans="1:5" ht="14.25" customHeight="1">
      <c r="A1154" s="17">
        <v>1</v>
      </c>
      <c r="B1154" s="21"/>
      <c r="C1154" s="49" t="s">
        <v>170</v>
      </c>
      <c r="D1154" s="51" t="s">
        <v>9</v>
      </c>
      <c r="E1154" s="52">
        <f>ROUND(0.12*148.05,2)</f>
        <v>17.77</v>
      </c>
    </row>
    <row r="1155" spans="1:5" ht="14.25" customHeight="1">
      <c r="A1155" s="17">
        <v>2</v>
      </c>
      <c r="B1155" s="21"/>
      <c r="C1155" s="49" t="s">
        <v>142</v>
      </c>
      <c r="D1155" s="53" t="s">
        <v>9</v>
      </c>
      <c r="E1155" s="50">
        <f>E1154</f>
        <v>17.77</v>
      </c>
    </row>
    <row r="1156" spans="1:5" ht="14.25" customHeight="1">
      <c r="A1156" s="17"/>
      <c r="B1156" s="21"/>
      <c r="C1156" s="54" t="s">
        <v>32</v>
      </c>
      <c r="D1156" s="55" t="s">
        <v>21</v>
      </c>
      <c r="E1156" s="56">
        <f>ROUND(0.15*E1155,2)</f>
        <v>2.67</v>
      </c>
    </row>
    <row r="1157" spans="1:5" ht="59.25" customHeight="1">
      <c r="A1157" s="17">
        <v>3</v>
      </c>
      <c r="B1157" s="21"/>
      <c r="C1157" s="57" t="s">
        <v>143</v>
      </c>
      <c r="D1157" s="51" t="s">
        <v>9</v>
      </c>
      <c r="E1157" s="52">
        <f>ROUND(0.07*148.05,2)</f>
        <v>10.36</v>
      </c>
    </row>
    <row r="1158" spans="1:5">
      <c r="A1158" s="17"/>
      <c r="B1158" s="21"/>
      <c r="C1158" s="58" t="s">
        <v>144</v>
      </c>
      <c r="D1158" s="51" t="s">
        <v>6</v>
      </c>
      <c r="E1158" s="52">
        <f>ROUND(1.5*E1157,2)</f>
        <v>15.54</v>
      </c>
    </row>
    <row r="1159" spans="1:5" ht="14.25" customHeight="1">
      <c r="A1159" s="28">
        <v>4</v>
      </c>
      <c r="B1159" s="24"/>
      <c r="C1159" s="59" t="s">
        <v>145</v>
      </c>
      <c r="D1159" s="51" t="s">
        <v>9</v>
      </c>
      <c r="E1159" s="52">
        <f>ROUND(0.2*148.05,2)</f>
        <v>29.61</v>
      </c>
    </row>
    <row r="1160" spans="1:5" ht="14.25" customHeight="1">
      <c r="A1160" s="17"/>
      <c r="B1160" s="21"/>
      <c r="C1160" s="58" t="s">
        <v>69</v>
      </c>
      <c r="D1160" s="51" t="s">
        <v>21</v>
      </c>
      <c r="E1160" s="52">
        <f>ROUND(0.35*E1159,2)</f>
        <v>10.36</v>
      </c>
    </row>
    <row r="1161" spans="1:5" ht="14.25" customHeight="1">
      <c r="A1161" s="17">
        <v>5</v>
      </c>
      <c r="B1161" s="21"/>
      <c r="C1161" s="49" t="s">
        <v>65</v>
      </c>
      <c r="D1161" s="53" t="s">
        <v>5</v>
      </c>
      <c r="E1161" s="50">
        <f>1.5*4</f>
        <v>6</v>
      </c>
    </row>
    <row r="1162" spans="1:5" ht="14.25" customHeight="1">
      <c r="A1162" s="17">
        <v>6</v>
      </c>
      <c r="B1162" s="21"/>
      <c r="C1162" s="22" t="s">
        <v>173</v>
      </c>
      <c r="D1162" s="17" t="s">
        <v>9</v>
      </c>
      <c r="E1162" s="19">
        <f>2.3*1.8+2.3*1.4*6+2.3*1.3+2.3*0.82*3+2.95*2.3*2</f>
        <v>45.68</v>
      </c>
    </row>
    <row r="1163" spans="1:5" ht="14.25" customHeight="1">
      <c r="A1163" s="13"/>
      <c r="B1163" s="13"/>
      <c r="C1163" s="15" t="s">
        <v>105</v>
      </c>
      <c r="D1163" s="13"/>
      <c r="E1163" s="14"/>
    </row>
    <row r="1164" spans="1:5" ht="14.25" customHeight="1">
      <c r="A1164" s="13"/>
      <c r="B1164" s="13"/>
      <c r="C1164" s="15" t="s">
        <v>56</v>
      </c>
      <c r="D1164" s="13"/>
      <c r="E1164" s="14"/>
    </row>
    <row r="1165" spans="1:5" ht="14.25" customHeight="1">
      <c r="A1165" s="16">
        <v>1</v>
      </c>
      <c r="B1165" s="17"/>
      <c r="C1165" s="18" t="s">
        <v>47</v>
      </c>
      <c r="D1165" s="17" t="s">
        <v>9</v>
      </c>
      <c r="E1165" s="19">
        <v>63.29</v>
      </c>
    </row>
    <row r="1166" spans="1:5" ht="14.25" customHeight="1">
      <c r="A1166" s="16">
        <v>2</v>
      </c>
      <c r="B1166" s="17"/>
      <c r="C1166" s="18" t="s">
        <v>93</v>
      </c>
      <c r="D1166" s="17" t="s">
        <v>9</v>
      </c>
      <c r="E1166" s="19">
        <f>ROUND(0.03*E1165,2)</f>
        <v>1.9</v>
      </c>
    </row>
    <row r="1167" spans="1:5" ht="14.25" customHeight="1">
      <c r="A1167" s="16"/>
      <c r="B1167" s="20"/>
      <c r="C1167" s="20" t="s">
        <v>49</v>
      </c>
      <c r="D1167" s="17" t="s">
        <v>6</v>
      </c>
      <c r="E1167" s="19">
        <f>ROUND(15*E1166,2)</f>
        <v>28.5</v>
      </c>
    </row>
    <row r="1168" spans="1:5" ht="14.25" customHeight="1">
      <c r="A1168" s="17">
        <v>3</v>
      </c>
      <c r="B1168" s="21"/>
      <c r="C1168" s="22" t="s">
        <v>61</v>
      </c>
      <c r="D1168" s="17" t="s">
        <v>9</v>
      </c>
      <c r="E1168" s="19">
        <f>E1165</f>
        <v>63.29</v>
      </c>
    </row>
    <row r="1169" spans="1:5" ht="14.25" customHeight="1">
      <c r="A1169" s="17"/>
      <c r="B1169" s="21"/>
      <c r="C1169" s="20" t="s">
        <v>50</v>
      </c>
      <c r="D1169" s="17" t="s">
        <v>21</v>
      </c>
      <c r="E1169" s="19">
        <f>ROUND(0.15*E1168,2)</f>
        <v>9.49</v>
      </c>
    </row>
    <row r="1170" spans="1:5">
      <c r="A1170" s="17"/>
      <c r="B1170" s="21"/>
      <c r="C1170" s="20" t="s">
        <v>51</v>
      </c>
      <c r="D1170" s="17" t="s">
        <v>6</v>
      </c>
      <c r="E1170" s="19">
        <f>ROUND(8.5*E1168,2)</f>
        <v>537.97</v>
      </c>
    </row>
    <row r="1171" spans="1:5" ht="14.25" customHeight="1">
      <c r="A1171" s="17"/>
      <c r="B1171" s="21"/>
      <c r="C1171" s="20" t="s">
        <v>52</v>
      </c>
      <c r="D1171" s="17" t="s">
        <v>6</v>
      </c>
      <c r="E1171" s="19">
        <f>ROUND(1.6*E1168,2)</f>
        <v>101.26</v>
      </c>
    </row>
    <row r="1172" spans="1:5" ht="14.25" customHeight="1">
      <c r="A1172" s="17"/>
      <c r="B1172" s="21"/>
      <c r="C1172" s="20" t="s">
        <v>53</v>
      </c>
      <c r="D1172" s="17" t="s">
        <v>6</v>
      </c>
      <c r="E1172" s="19">
        <f>ROUND(1.6*E1168,2)</f>
        <v>101.26</v>
      </c>
    </row>
    <row r="1173" spans="1:5" ht="14.25" customHeight="1">
      <c r="A1173" s="17"/>
      <c r="B1173" s="21"/>
      <c r="C1173" s="20" t="s">
        <v>42</v>
      </c>
      <c r="D1173" s="17" t="s">
        <v>9</v>
      </c>
      <c r="E1173" s="19">
        <f>ROUND(0.05*E1168,2)</f>
        <v>3.16</v>
      </c>
    </row>
    <row r="1174" spans="1:5">
      <c r="A1174" s="17">
        <v>4</v>
      </c>
      <c r="B1174" s="21"/>
      <c r="C1174" s="22" t="s">
        <v>54</v>
      </c>
      <c r="D1174" s="17" t="s">
        <v>9</v>
      </c>
      <c r="E1174" s="19">
        <f>E1168</f>
        <v>63.29</v>
      </c>
    </row>
    <row r="1175" spans="1:5" ht="14.25" customHeight="1">
      <c r="A1175" s="17"/>
      <c r="B1175" s="21"/>
      <c r="C1175" s="20" t="s">
        <v>55</v>
      </c>
      <c r="D1175" s="17" t="s">
        <v>21</v>
      </c>
      <c r="E1175" s="19">
        <f>ROUND(0.35*E1174,2)</f>
        <v>22.15</v>
      </c>
    </row>
    <row r="1176" spans="1:5" ht="14.25" customHeight="1">
      <c r="A1176" s="17">
        <v>6</v>
      </c>
      <c r="B1176" s="21"/>
      <c r="C1176" s="22" t="s">
        <v>88</v>
      </c>
      <c r="D1176" s="17" t="s">
        <v>9</v>
      </c>
      <c r="E1176" s="19">
        <v>1.37</v>
      </c>
    </row>
    <row r="1177" spans="1:5" ht="14.25" customHeight="1">
      <c r="A1177" s="17"/>
      <c r="B1177" s="21"/>
      <c r="C1177" s="20" t="s">
        <v>52</v>
      </c>
      <c r="D1177" s="17" t="s">
        <v>6</v>
      </c>
      <c r="E1177" s="19">
        <f>ROUND(1.6*E1176,2)</f>
        <v>2.19</v>
      </c>
    </row>
    <row r="1178" spans="1:5" ht="14.25" customHeight="1">
      <c r="A1178" s="17"/>
      <c r="B1178" s="21"/>
      <c r="C1178" s="20" t="s">
        <v>55</v>
      </c>
      <c r="D1178" s="17" t="s">
        <v>21</v>
      </c>
      <c r="E1178" s="19">
        <f>ROUND(0.35*E1176,2)</f>
        <v>0.48</v>
      </c>
    </row>
    <row r="1179" spans="1:5" ht="30">
      <c r="A1179" s="17">
        <v>5</v>
      </c>
      <c r="B1179" s="21"/>
      <c r="C1179" s="22" t="s">
        <v>86</v>
      </c>
      <c r="D1179" s="17" t="s">
        <v>9</v>
      </c>
      <c r="E1179" s="19">
        <v>9.9499999999999993</v>
      </c>
    </row>
    <row r="1180" spans="1:5">
      <c r="A1180" s="23"/>
      <c r="B1180" s="24"/>
      <c r="C1180" s="25" t="s">
        <v>22</v>
      </c>
      <c r="D1180" s="26" t="s">
        <v>9</v>
      </c>
      <c r="E1180" s="27">
        <f>ROUND(1.03*E1179,2)</f>
        <v>10.25</v>
      </c>
    </row>
    <row r="1181" spans="1:5">
      <c r="A1181" s="23"/>
      <c r="B1181" s="24"/>
      <c r="C1181" s="25" t="s">
        <v>13</v>
      </c>
      <c r="D1181" s="26" t="s">
        <v>7</v>
      </c>
      <c r="E1181" s="27">
        <f>ROUND(2*E1179,2)</f>
        <v>19.899999999999999</v>
      </c>
    </row>
    <row r="1182" spans="1:5" ht="14.25" customHeight="1">
      <c r="A1182" s="17"/>
      <c r="B1182" s="21"/>
      <c r="C1182" s="20" t="s">
        <v>87</v>
      </c>
      <c r="D1182" s="17" t="s">
        <v>9</v>
      </c>
      <c r="E1182" s="19">
        <f>ROUND(0.35*E1179,2)</f>
        <v>3.48</v>
      </c>
    </row>
    <row r="1183" spans="1:5">
      <c r="A1183" s="28"/>
      <c r="B1183" s="24"/>
      <c r="C1183" s="25" t="s">
        <v>19</v>
      </c>
      <c r="D1183" s="26" t="s">
        <v>7</v>
      </c>
      <c r="E1183" s="27">
        <f>ROUND(25*E1179,)</f>
        <v>249</v>
      </c>
    </row>
    <row r="1184" spans="1:5" ht="14.25" customHeight="1">
      <c r="A1184" s="17"/>
      <c r="B1184" s="21"/>
      <c r="C1184" s="20" t="s">
        <v>52</v>
      </c>
      <c r="D1184" s="17" t="s">
        <v>6</v>
      </c>
      <c r="E1184" s="19">
        <f>ROUND(1.6*E1179,2)</f>
        <v>15.92</v>
      </c>
    </row>
    <row r="1185" spans="1:5">
      <c r="A1185" s="17"/>
      <c r="B1185" s="21"/>
      <c r="C1185" s="20" t="s">
        <v>55</v>
      </c>
      <c r="D1185" s="17" t="s">
        <v>21</v>
      </c>
      <c r="E1185" s="19">
        <f>ROUND(0.35*E1179,2)</f>
        <v>3.48</v>
      </c>
    </row>
    <row r="1186" spans="1:5" ht="14.25" customHeight="1">
      <c r="A1186" s="17"/>
      <c r="B1186" s="21"/>
      <c r="C1186" s="15" t="s">
        <v>57</v>
      </c>
      <c r="D1186" s="17"/>
      <c r="E1186" s="19"/>
    </row>
    <row r="1187" spans="1:5" ht="14.25" customHeight="1">
      <c r="A1187" s="17">
        <v>1</v>
      </c>
      <c r="B1187" s="21"/>
      <c r="C1187" s="30" t="s">
        <v>170</v>
      </c>
      <c r="D1187" s="17" t="s">
        <v>9</v>
      </c>
      <c r="E1187" s="19">
        <f>ROUND(0.12*148.05,2)</f>
        <v>17.77</v>
      </c>
    </row>
    <row r="1188" spans="1:5" ht="14.25" customHeight="1">
      <c r="A1188" s="29">
        <v>2</v>
      </c>
      <c r="B1188" s="29"/>
      <c r="C1188" s="30" t="s">
        <v>142</v>
      </c>
      <c r="D1188" s="29" t="s">
        <v>9</v>
      </c>
      <c r="E1188" s="31">
        <f>E1187</f>
        <v>17.77</v>
      </c>
    </row>
    <row r="1189" spans="1:5" ht="14.25" customHeight="1">
      <c r="A1189" s="34"/>
      <c r="B1189" s="34"/>
      <c r="C1189" s="33" t="s">
        <v>32</v>
      </c>
      <c r="D1189" s="34" t="s">
        <v>21</v>
      </c>
      <c r="E1189" s="35">
        <f>ROUND(0.15*E1188,2)</f>
        <v>2.67</v>
      </c>
    </row>
    <row r="1190" spans="1:5" ht="42" customHeight="1">
      <c r="A1190" s="16">
        <v>2</v>
      </c>
      <c r="B1190" s="17"/>
      <c r="C1190" s="18" t="s">
        <v>143</v>
      </c>
      <c r="D1190" s="17" t="s">
        <v>9</v>
      </c>
      <c r="E1190" s="19">
        <f>ROUND(0.07*148.05,2)</f>
        <v>10.36</v>
      </c>
    </row>
    <row r="1191" spans="1:5" ht="14.25" customHeight="1">
      <c r="A1191" s="16"/>
      <c r="B1191" s="20"/>
      <c r="C1191" s="20" t="s">
        <v>144</v>
      </c>
      <c r="D1191" s="17" t="s">
        <v>6</v>
      </c>
      <c r="E1191" s="19">
        <f>ROUND(1.5*E1190,2)</f>
        <v>15.54</v>
      </c>
    </row>
    <row r="1192" spans="1:5" ht="14.25" customHeight="1">
      <c r="A1192" s="17">
        <v>4</v>
      </c>
      <c r="B1192" s="21"/>
      <c r="C1192" s="22" t="s">
        <v>145</v>
      </c>
      <c r="D1192" s="17" t="s">
        <v>9</v>
      </c>
      <c r="E1192" s="19">
        <f>ROUND(0.2*148.05,2)</f>
        <v>29.61</v>
      </c>
    </row>
    <row r="1193" spans="1:5">
      <c r="A1193" s="17"/>
      <c r="B1193" s="21"/>
      <c r="C1193" s="20" t="s">
        <v>69</v>
      </c>
      <c r="D1193" s="17" t="s">
        <v>21</v>
      </c>
      <c r="E1193" s="19">
        <f>ROUND(0.35*E1192,2)</f>
        <v>10.36</v>
      </c>
    </row>
    <row r="1194" spans="1:5" ht="14.25" customHeight="1">
      <c r="A1194" s="29"/>
      <c r="B1194" s="29"/>
      <c r="C1194" s="30"/>
      <c r="D1194" s="29"/>
      <c r="E1194" s="31"/>
    </row>
    <row r="1195" spans="1:5" ht="14.25" customHeight="1">
      <c r="A1195" s="17">
        <v>7</v>
      </c>
      <c r="B1195" s="21"/>
      <c r="C1195" s="22" t="s">
        <v>173</v>
      </c>
      <c r="D1195" s="17" t="s">
        <v>9</v>
      </c>
      <c r="E1195" s="19">
        <f>2.95*2.3</f>
        <v>6.79</v>
      </c>
    </row>
    <row r="1196" spans="1:5">
      <c r="A1196" s="29"/>
      <c r="B1196" s="29"/>
      <c r="C1196" s="30"/>
      <c r="D1196" s="29"/>
      <c r="E1196" s="31"/>
    </row>
    <row r="1197" spans="1:5" ht="14.25" customHeight="1">
      <c r="A1197" s="13"/>
      <c r="B1197" s="13"/>
      <c r="C1197" s="15" t="s">
        <v>106</v>
      </c>
      <c r="D1197" s="13"/>
      <c r="E1197" s="14"/>
    </row>
    <row r="1198" spans="1:5" ht="14.25" customHeight="1">
      <c r="A1198" s="13"/>
      <c r="B1198" s="13"/>
      <c r="C1198" s="15" t="s">
        <v>56</v>
      </c>
      <c r="D1198" s="13"/>
      <c r="E1198" s="14"/>
    </row>
    <row r="1199" spans="1:5" ht="14.25" customHeight="1">
      <c r="A1199" s="16">
        <v>1</v>
      </c>
      <c r="B1199" s="17"/>
      <c r="C1199" s="18" t="s">
        <v>47</v>
      </c>
      <c r="D1199" s="17" t="s">
        <v>9</v>
      </c>
      <c r="E1199" s="19">
        <v>63.29</v>
      </c>
    </row>
    <row r="1200" spans="1:5" ht="14.25" customHeight="1">
      <c r="A1200" s="16">
        <v>2</v>
      </c>
      <c r="B1200" s="17"/>
      <c r="C1200" s="18" t="s">
        <v>93</v>
      </c>
      <c r="D1200" s="17" t="s">
        <v>9</v>
      </c>
      <c r="E1200" s="19">
        <f>ROUND(0.03*E1199,2)</f>
        <v>1.9</v>
      </c>
    </row>
    <row r="1201" spans="1:5" ht="14.25" customHeight="1">
      <c r="A1201" s="16"/>
      <c r="B1201" s="20"/>
      <c r="C1201" s="20" t="s">
        <v>49</v>
      </c>
      <c r="D1201" s="17" t="s">
        <v>6</v>
      </c>
      <c r="E1201" s="19">
        <f>ROUND(15*E1200,2)</f>
        <v>28.5</v>
      </c>
    </row>
    <row r="1202" spans="1:5" ht="14.25" customHeight="1">
      <c r="A1202" s="17">
        <v>3</v>
      </c>
      <c r="B1202" s="21"/>
      <c r="C1202" s="22" t="s">
        <v>61</v>
      </c>
      <c r="D1202" s="17" t="s">
        <v>9</v>
      </c>
      <c r="E1202" s="19">
        <f>E1199</f>
        <v>63.29</v>
      </c>
    </row>
    <row r="1203" spans="1:5" ht="14.25" customHeight="1">
      <c r="A1203" s="17"/>
      <c r="B1203" s="21"/>
      <c r="C1203" s="20" t="s">
        <v>50</v>
      </c>
      <c r="D1203" s="17" t="s">
        <v>21</v>
      </c>
      <c r="E1203" s="19">
        <f>ROUND(0.15*E1202,2)</f>
        <v>9.49</v>
      </c>
    </row>
    <row r="1204" spans="1:5" ht="14.25" customHeight="1">
      <c r="A1204" s="17"/>
      <c r="B1204" s="21"/>
      <c r="C1204" s="20" t="s">
        <v>51</v>
      </c>
      <c r="D1204" s="17" t="s">
        <v>6</v>
      </c>
      <c r="E1204" s="19">
        <f>ROUND(8.5*E1202,2)</f>
        <v>537.97</v>
      </c>
    </row>
    <row r="1205" spans="1:5" ht="14.25" customHeight="1">
      <c r="A1205" s="17"/>
      <c r="B1205" s="21"/>
      <c r="C1205" s="20" t="s">
        <v>52</v>
      </c>
      <c r="D1205" s="17" t="s">
        <v>6</v>
      </c>
      <c r="E1205" s="19">
        <f>ROUND(1.6*E1202,2)</f>
        <v>101.26</v>
      </c>
    </row>
    <row r="1206" spans="1:5" ht="14.25" customHeight="1">
      <c r="A1206" s="17"/>
      <c r="B1206" s="21"/>
      <c r="C1206" s="20" t="s">
        <v>53</v>
      </c>
      <c r="D1206" s="17" t="s">
        <v>6</v>
      </c>
      <c r="E1206" s="19">
        <f>ROUND(1.6*E1202,2)</f>
        <v>101.26</v>
      </c>
    </row>
    <row r="1207" spans="1:5">
      <c r="A1207" s="17"/>
      <c r="B1207" s="21"/>
      <c r="C1207" s="20" t="s">
        <v>42</v>
      </c>
      <c r="D1207" s="17" t="s">
        <v>9</v>
      </c>
      <c r="E1207" s="19">
        <f>ROUND(0.05*E1202,2)</f>
        <v>3.16</v>
      </c>
    </row>
    <row r="1208" spans="1:5" ht="27" customHeight="1">
      <c r="A1208" s="17">
        <v>4</v>
      </c>
      <c r="B1208" s="21"/>
      <c r="C1208" s="22" t="s">
        <v>54</v>
      </c>
      <c r="D1208" s="17" t="s">
        <v>9</v>
      </c>
      <c r="E1208" s="19">
        <f>E1202</f>
        <v>63.29</v>
      </c>
    </row>
    <row r="1209" spans="1:5">
      <c r="A1209" s="17"/>
      <c r="B1209" s="21"/>
      <c r="C1209" s="20" t="s">
        <v>55</v>
      </c>
      <c r="D1209" s="17" t="s">
        <v>21</v>
      </c>
      <c r="E1209" s="19">
        <f>ROUND(0.35*E1208,2)</f>
        <v>22.15</v>
      </c>
    </row>
    <row r="1210" spans="1:5" ht="14.25" customHeight="1">
      <c r="A1210" s="17">
        <v>6</v>
      </c>
      <c r="B1210" s="21"/>
      <c r="C1210" s="22" t="s">
        <v>88</v>
      </c>
      <c r="D1210" s="17" t="s">
        <v>9</v>
      </c>
      <c r="E1210" s="19">
        <v>1.37</v>
      </c>
    </row>
    <row r="1211" spans="1:5" ht="14.25" customHeight="1">
      <c r="A1211" s="17"/>
      <c r="B1211" s="21"/>
      <c r="C1211" s="20" t="s">
        <v>52</v>
      </c>
      <c r="D1211" s="17" t="s">
        <v>6</v>
      </c>
      <c r="E1211" s="19">
        <f>ROUND(1.6*E1210,2)</f>
        <v>2.19</v>
      </c>
    </row>
    <row r="1212" spans="1:5">
      <c r="A1212" s="17"/>
      <c r="B1212" s="21"/>
      <c r="C1212" s="20" t="s">
        <v>55</v>
      </c>
      <c r="D1212" s="17" t="s">
        <v>21</v>
      </c>
      <c r="E1212" s="19">
        <f>ROUND(0.35*E1210,2)</f>
        <v>0.48</v>
      </c>
    </row>
    <row r="1213" spans="1:5" ht="14.25" customHeight="1">
      <c r="A1213" s="17">
        <v>5</v>
      </c>
      <c r="B1213" s="21"/>
      <c r="C1213" s="22" t="s">
        <v>86</v>
      </c>
      <c r="D1213" s="17" t="s">
        <v>9</v>
      </c>
      <c r="E1213" s="19">
        <v>9.9499999999999993</v>
      </c>
    </row>
    <row r="1214" spans="1:5">
      <c r="A1214" s="23"/>
      <c r="B1214" s="24"/>
      <c r="C1214" s="25" t="s">
        <v>22</v>
      </c>
      <c r="D1214" s="26" t="s">
        <v>9</v>
      </c>
      <c r="E1214" s="27">
        <f>ROUND(1.03*E1213,2)</f>
        <v>10.25</v>
      </c>
    </row>
    <row r="1215" spans="1:5">
      <c r="A1215" s="23"/>
      <c r="B1215" s="24"/>
      <c r="C1215" s="25" t="s">
        <v>13</v>
      </c>
      <c r="D1215" s="26" t="s">
        <v>7</v>
      </c>
      <c r="E1215" s="27">
        <f>ROUND(2*E1213,2)</f>
        <v>19.899999999999999</v>
      </c>
    </row>
    <row r="1216" spans="1:5" ht="14.25" customHeight="1">
      <c r="A1216" s="17"/>
      <c r="B1216" s="21"/>
      <c r="C1216" s="20" t="s">
        <v>87</v>
      </c>
      <c r="D1216" s="17" t="s">
        <v>9</v>
      </c>
      <c r="E1216" s="19">
        <f>ROUND(0.35*E1213,2)</f>
        <v>3.48</v>
      </c>
    </row>
    <row r="1217" spans="1:5">
      <c r="A1217" s="28"/>
      <c r="B1217" s="24"/>
      <c r="C1217" s="25" t="s">
        <v>19</v>
      </c>
      <c r="D1217" s="26" t="s">
        <v>7</v>
      </c>
      <c r="E1217" s="27">
        <f>ROUND(25*E1213,)</f>
        <v>249</v>
      </c>
    </row>
    <row r="1218" spans="1:5" ht="14.25" customHeight="1">
      <c r="A1218" s="17"/>
      <c r="B1218" s="21"/>
      <c r="C1218" s="20" t="s">
        <v>52</v>
      </c>
      <c r="D1218" s="17" t="s">
        <v>6</v>
      </c>
      <c r="E1218" s="19">
        <f>ROUND(1.6*E1213,2)</f>
        <v>15.92</v>
      </c>
    </row>
    <row r="1219" spans="1:5">
      <c r="A1219" s="17"/>
      <c r="B1219" s="21"/>
      <c r="C1219" s="20" t="s">
        <v>55</v>
      </c>
      <c r="D1219" s="17" t="s">
        <v>21</v>
      </c>
      <c r="E1219" s="19">
        <f>ROUND(0.35*E1213,2)</f>
        <v>3.48</v>
      </c>
    </row>
    <row r="1220" spans="1:5" ht="14.25" customHeight="1">
      <c r="A1220" s="17"/>
      <c r="B1220" s="21"/>
      <c r="C1220" s="15" t="s">
        <v>57</v>
      </c>
      <c r="D1220" s="17"/>
      <c r="E1220" s="19"/>
    </row>
    <row r="1221" spans="1:5" ht="14.25" customHeight="1">
      <c r="A1221" s="17">
        <v>1</v>
      </c>
      <c r="B1221" s="21"/>
      <c r="C1221" s="30" t="s">
        <v>170</v>
      </c>
      <c r="D1221" s="17" t="s">
        <v>9</v>
      </c>
      <c r="E1221" s="19">
        <f>ROUND(0.12*19.56,2)</f>
        <v>2.35</v>
      </c>
    </row>
    <row r="1222" spans="1:5" ht="14.25" customHeight="1">
      <c r="A1222" s="29">
        <v>2</v>
      </c>
      <c r="B1222" s="29"/>
      <c r="C1222" s="30" t="s">
        <v>142</v>
      </c>
      <c r="D1222" s="29" t="s">
        <v>9</v>
      </c>
      <c r="E1222" s="31">
        <f>E1221</f>
        <v>2.35</v>
      </c>
    </row>
    <row r="1223" spans="1:5" ht="14.25" customHeight="1">
      <c r="A1223" s="34"/>
      <c r="B1223" s="34"/>
      <c r="C1223" s="33" t="s">
        <v>32</v>
      </c>
      <c r="D1223" s="34" t="s">
        <v>21</v>
      </c>
      <c r="E1223" s="35">
        <f>ROUND(0.15*E1222,2)</f>
        <v>0.35</v>
      </c>
    </row>
    <row r="1224" spans="1:5" ht="42" customHeight="1">
      <c r="A1224" s="16">
        <v>2</v>
      </c>
      <c r="B1224" s="17"/>
      <c r="C1224" s="18" t="s">
        <v>143</v>
      </c>
      <c r="D1224" s="17" t="s">
        <v>9</v>
      </c>
      <c r="E1224" s="19">
        <f>ROUND(0.07*19.56,2)</f>
        <v>1.37</v>
      </c>
    </row>
    <row r="1225" spans="1:5" ht="14.25" customHeight="1">
      <c r="A1225" s="16"/>
      <c r="B1225" s="20"/>
      <c r="C1225" s="20" t="s">
        <v>144</v>
      </c>
      <c r="D1225" s="17" t="s">
        <v>6</v>
      </c>
      <c r="E1225" s="19">
        <f>ROUND(1.5*E1224,2)</f>
        <v>2.06</v>
      </c>
    </row>
    <row r="1226" spans="1:5" ht="14.25" customHeight="1">
      <c r="A1226" s="17">
        <v>4</v>
      </c>
      <c r="B1226" s="21"/>
      <c r="C1226" s="22" t="s">
        <v>145</v>
      </c>
      <c r="D1226" s="17" t="s">
        <v>9</v>
      </c>
      <c r="E1226" s="19">
        <f>ROUND(0.2*19.56,2)</f>
        <v>3.91</v>
      </c>
    </row>
    <row r="1227" spans="1:5">
      <c r="A1227" s="17"/>
      <c r="B1227" s="21"/>
      <c r="C1227" s="20" t="s">
        <v>69</v>
      </c>
      <c r="D1227" s="17" t="s">
        <v>21</v>
      </c>
      <c r="E1227" s="19">
        <f>ROUND(0.35*E1226,2)</f>
        <v>1.37</v>
      </c>
    </row>
    <row r="1228" spans="1:5" ht="14.25" customHeight="1">
      <c r="A1228" s="29"/>
      <c r="B1228" s="29"/>
      <c r="C1228" s="30"/>
      <c r="D1228" s="29"/>
      <c r="E1228" s="31"/>
    </row>
    <row r="1229" spans="1:5" ht="14.25" customHeight="1">
      <c r="A1229" s="17">
        <v>7</v>
      </c>
      <c r="B1229" s="21"/>
      <c r="C1229" s="22" t="s">
        <v>173</v>
      </c>
      <c r="D1229" s="17" t="s">
        <v>9</v>
      </c>
      <c r="E1229" s="19">
        <f>2.95*2.3</f>
        <v>6.79</v>
      </c>
    </row>
    <row r="1230" spans="1:5">
      <c r="A1230" s="13"/>
      <c r="B1230" s="13"/>
      <c r="C1230" s="15" t="s">
        <v>109</v>
      </c>
      <c r="D1230" s="13"/>
      <c r="E1230" s="14"/>
    </row>
    <row r="1231" spans="1:5" ht="14.25" customHeight="1">
      <c r="A1231" s="13"/>
      <c r="B1231" s="13"/>
      <c r="C1231" s="15" t="s">
        <v>108</v>
      </c>
      <c r="D1231" s="13"/>
      <c r="E1231" s="14"/>
    </row>
    <row r="1232" spans="1:5" ht="14.25" customHeight="1">
      <c r="A1232" s="13"/>
      <c r="B1232" s="13"/>
      <c r="C1232" s="15" t="s">
        <v>56</v>
      </c>
      <c r="D1232" s="13"/>
      <c r="E1232" s="14"/>
    </row>
    <row r="1233" spans="1:5" ht="14.25" customHeight="1">
      <c r="A1233" s="16">
        <v>1</v>
      </c>
      <c r="B1233" s="17"/>
      <c r="C1233" s="18" t="s">
        <v>47</v>
      </c>
      <c r="D1233" s="17" t="s">
        <v>9</v>
      </c>
      <c r="E1233" s="19">
        <v>108.88</v>
      </c>
    </row>
    <row r="1234" spans="1:5" ht="14.25" customHeight="1">
      <c r="A1234" s="16">
        <v>2</v>
      </c>
      <c r="B1234" s="17"/>
      <c r="C1234" s="18" t="s">
        <v>77</v>
      </c>
      <c r="D1234" s="17" t="s">
        <v>9</v>
      </c>
      <c r="E1234" s="19">
        <f>ROUND(0.02*E1233,2)</f>
        <v>2.1800000000000002</v>
      </c>
    </row>
    <row r="1235" spans="1:5" ht="14.25" customHeight="1">
      <c r="A1235" s="16"/>
      <c r="B1235" s="20"/>
      <c r="C1235" s="20" t="s">
        <v>49</v>
      </c>
      <c r="D1235" s="17" t="s">
        <v>6</v>
      </c>
      <c r="E1235" s="19">
        <f>ROUND(15*E1234,2)</f>
        <v>32.700000000000003</v>
      </c>
    </row>
    <row r="1236" spans="1:5" ht="14.25" customHeight="1">
      <c r="A1236" s="17">
        <v>3</v>
      </c>
      <c r="B1236" s="21"/>
      <c r="C1236" s="22" t="s">
        <v>61</v>
      </c>
      <c r="D1236" s="17" t="s">
        <v>9</v>
      </c>
      <c r="E1236" s="19">
        <f>E1233</f>
        <v>108.88</v>
      </c>
    </row>
    <row r="1237" spans="1:5" ht="14.25" customHeight="1">
      <c r="A1237" s="17"/>
      <c r="B1237" s="21"/>
      <c r="C1237" s="20" t="s">
        <v>50</v>
      </c>
      <c r="D1237" s="17" t="s">
        <v>21</v>
      </c>
      <c r="E1237" s="19">
        <f>ROUND(0.15*E1236,2)</f>
        <v>16.329999999999998</v>
      </c>
    </row>
    <row r="1238" spans="1:5" ht="14.25" customHeight="1">
      <c r="A1238" s="17"/>
      <c r="B1238" s="21"/>
      <c r="C1238" s="20" t="s">
        <v>51</v>
      </c>
      <c r="D1238" s="17" t="s">
        <v>6</v>
      </c>
      <c r="E1238" s="19">
        <f>ROUND(8.5*E1236,2)</f>
        <v>925.48</v>
      </c>
    </row>
    <row r="1239" spans="1:5" ht="14.25" customHeight="1">
      <c r="A1239" s="17"/>
      <c r="B1239" s="21"/>
      <c r="C1239" s="20" t="s">
        <v>52</v>
      </c>
      <c r="D1239" s="17" t="s">
        <v>6</v>
      </c>
      <c r="E1239" s="19">
        <f>ROUND(1.6*E1236,2)</f>
        <v>174.21</v>
      </c>
    </row>
    <row r="1240" spans="1:5" ht="14.25" customHeight="1">
      <c r="A1240" s="17"/>
      <c r="B1240" s="21"/>
      <c r="C1240" s="20" t="s">
        <v>53</v>
      </c>
      <c r="D1240" s="17" t="s">
        <v>6</v>
      </c>
      <c r="E1240" s="19">
        <f>ROUND(1.6*E1236,2)</f>
        <v>174.21</v>
      </c>
    </row>
    <row r="1241" spans="1:5">
      <c r="A1241" s="17"/>
      <c r="B1241" s="21"/>
      <c r="C1241" s="20" t="s">
        <v>42</v>
      </c>
      <c r="D1241" s="17" t="s">
        <v>9</v>
      </c>
      <c r="E1241" s="19">
        <f>ROUND(0.05*E1236,2)</f>
        <v>5.44</v>
      </c>
    </row>
    <row r="1242" spans="1:5" ht="34.5" customHeight="1">
      <c r="A1242" s="17">
        <v>4</v>
      </c>
      <c r="B1242" s="21"/>
      <c r="C1242" s="22" t="s">
        <v>54</v>
      </c>
      <c r="D1242" s="17" t="s">
        <v>9</v>
      </c>
      <c r="E1242" s="19">
        <f>E1236</f>
        <v>108.88</v>
      </c>
    </row>
    <row r="1243" spans="1:5">
      <c r="A1243" s="17"/>
      <c r="B1243" s="21"/>
      <c r="C1243" s="20" t="s">
        <v>55</v>
      </c>
      <c r="D1243" s="17" t="s">
        <v>21</v>
      </c>
      <c r="E1243" s="19">
        <f>ROUND(0.35*E1242,2)</f>
        <v>38.11</v>
      </c>
    </row>
    <row r="1244" spans="1:5" ht="14.25" customHeight="1">
      <c r="A1244" s="17">
        <v>6</v>
      </c>
      <c r="B1244" s="21"/>
      <c r="C1244" s="22" t="s">
        <v>88</v>
      </c>
      <c r="D1244" s="17" t="s">
        <v>9</v>
      </c>
      <c r="E1244" s="19">
        <v>7.61</v>
      </c>
    </row>
    <row r="1245" spans="1:5" ht="14.25" customHeight="1">
      <c r="A1245" s="17"/>
      <c r="B1245" s="21"/>
      <c r="C1245" s="20" t="s">
        <v>52</v>
      </c>
      <c r="D1245" s="17" t="s">
        <v>6</v>
      </c>
      <c r="E1245" s="19">
        <f>ROUND(1.6*E1244,2)</f>
        <v>12.18</v>
      </c>
    </row>
    <row r="1246" spans="1:5">
      <c r="A1246" s="17"/>
      <c r="B1246" s="21"/>
      <c r="C1246" s="20" t="s">
        <v>55</v>
      </c>
      <c r="D1246" s="17" t="s">
        <v>21</v>
      </c>
      <c r="E1246" s="19">
        <f>ROUND(0.35*E1244,2)</f>
        <v>2.66</v>
      </c>
    </row>
    <row r="1247" spans="1:5" ht="30">
      <c r="A1247" s="17">
        <v>5</v>
      </c>
      <c r="B1247" s="21"/>
      <c r="C1247" s="22" t="s">
        <v>86</v>
      </c>
      <c r="D1247" s="17" t="s">
        <v>9</v>
      </c>
      <c r="E1247" s="19">
        <v>0.33</v>
      </c>
    </row>
    <row r="1248" spans="1:5">
      <c r="A1248" s="23"/>
      <c r="B1248" s="24"/>
      <c r="C1248" s="25" t="s">
        <v>22</v>
      </c>
      <c r="D1248" s="26" t="s">
        <v>9</v>
      </c>
      <c r="E1248" s="27">
        <f>ROUND(1.03*E1247,2)</f>
        <v>0.34</v>
      </c>
    </row>
    <row r="1249" spans="1:5">
      <c r="A1249" s="23"/>
      <c r="B1249" s="24"/>
      <c r="C1249" s="25" t="s">
        <v>13</v>
      </c>
      <c r="D1249" s="26" t="s">
        <v>7</v>
      </c>
      <c r="E1249" s="27">
        <f>ROUND(2*E1247,2)</f>
        <v>0.66</v>
      </c>
    </row>
    <row r="1250" spans="1:5" ht="14.25" customHeight="1">
      <c r="A1250" s="17"/>
      <c r="B1250" s="21"/>
      <c r="C1250" s="20" t="s">
        <v>87</v>
      </c>
      <c r="D1250" s="17" t="s">
        <v>9</v>
      </c>
      <c r="E1250" s="19">
        <f>ROUND(0.35*E1247,2)</f>
        <v>0.12</v>
      </c>
    </row>
    <row r="1251" spans="1:5">
      <c r="A1251" s="28"/>
      <c r="B1251" s="24"/>
      <c r="C1251" s="25" t="s">
        <v>19</v>
      </c>
      <c r="D1251" s="26" t="s">
        <v>7</v>
      </c>
      <c r="E1251" s="27">
        <f>ROUND(25*E1247,)</f>
        <v>8</v>
      </c>
    </row>
    <row r="1252" spans="1:5">
      <c r="A1252" s="17"/>
      <c r="B1252" s="21"/>
      <c r="C1252" s="20" t="s">
        <v>52</v>
      </c>
      <c r="D1252" s="17" t="s">
        <v>6</v>
      </c>
      <c r="E1252" s="19">
        <f>ROUND(1.6*E1247,2)</f>
        <v>0.53</v>
      </c>
    </row>
    <row r="1253" spans="1:5" ht="14.25" customHeight="1">
      <c r="A1253" s="17"/>
      <c r="B1253" s="21"/>
      <c r="C1253" s="20" t="s">
        <v>55</v>
      </c>
      <c r="D1253" s="17" t="s">
        <v>21</v>
      </c>
      <c r="E1253" s="19">
        <f>ROUND(0.35*E1247,2)</f>
        <v>0.12</v>
      </c>
    </row>
    <row r="1254" spans="1:5" ht="14.25" customHeight="1">
      <c r="A1254" s="17"/>
      <c r="B1254" s="21"/>
      <c r="C1254" s="15" t="s">
        <v>57</v>
      </c>
      <c r="D1254" s="17"/>
      <c r="E1254" s="19"/>
    </row>
    <row r="1255" spans="1:5" ht="14.25" customHeight="1">
      <c r="A1255" s="17">
        <v>1</v>
      </c>
      <c r="B1255" s="21"/>
      <c r="C1255" s="22" t="s">
        <v>58</v>
      </c>
      <c r="D1255" s="17" t="s">
        <v>5</v>
      </c>
      <c r="E1255" s="19">
        <f>6*2+11.2*2-1.3</f>
        <v>33.1</v>
      </c>
    </row>
    <row r="1256" spans="1:5" ht="14.25" customHeight="1">
      <c r="A1256" s="17">
        <v>2</v>
      </c>
      <c r="B1256" s="21"/>
      <c r="C1256" s="22" t="s">
        <v>176</v>
      </c>
      <c r="D1256" s="17" t="s">
        <v>9</v>
      </c>
      <c r="E1256" s="19">
        <v>67.400000000000006</v>
      </c>
    </row>
    <row r="1257" spans="1:5" ht="14.25" customHeight="1">
      <c r="A1257" s="17"/>
      <c r="B1257" s="21"/>
      <c r="C1257" s="20" t="s">
        <v>19</v>
      </c>
      <c r="D1257" s="17" t="s">
        <v>7</v>
      </c>
      <c r="E1257" s="19">
        <f>ROUND(15*E1256,2)</f>
        <v>1011</v>
      </c>
    </row>
    <row r="1258" spans="1:5" ht="14.25" customHeight="1">
      <c r="A1258" s="17">
        <v>3</v>
      </c>
      <c r="B1258" s="21"/>
      <c r="C1258" s="22" t="s">
        <v>66</v>
      </c>
      <c r="D1258" s="17" t="s">
        <v>9</v>
      </c>
      <c r="E1258" s="19">
        <f>ROUND(0.05*E1256,2)</f>
        <v>3.37</v>
      </c>
    </row>
    <row r="1259" spans="1:5" ht="14.25" customHeight="1">
      <c r="A1259" s="28"/>
      <c r="B1259" s="24"/>
      <c r="C1259" s="25" t="s">
        <v>23</v>
      </c>
      <c r="D1259" s="26" t="s">
        <v>6</v>
      </c>
      <c r="E1259" s="27">
        <f>ROUND(0.8*E1258,2)</f>
        <v>2.7</v>
      </c>
    </row>
    <row r="1260" spans="1:5">
      <c r="A1260" s="17"/>
      <c r="B1260" s="21"/>
      <c r="C1260" s="20" t="s">
        <v>60</v>
      </c>
      <c r="D1260" s="17" t="s">
        <v>21</v>
      </c>
      <c r="E1260" s="19">
        <f>ROUND(0.6*E1258,2)</f>
        <v>2.02</v>
      </c>
    </row>
    <row r="1261" spans="1:5" ht="14.25" customHeight="1">
      <c r="A1261" s="17"/>
      <c r="B1261" s="21"/>
      <c r="C1261" s="20" t="s">
        <v>42</v>
      </c>
      <c r="D1261" s="17" t="s">
        <v>9</v>
      </c>
      <c r="E1261" s="19">
        <f>ROUND(0.05*E1258,2)</f>
        <v>0.17</v>
      </c>
    </row>
    <row r="1262" spans="1:5" ht="14.25" customHeight="1">
      <c r="A1262" s="17">
        <v>4</v>
      </c>
      <c r="B1262" s="21"/>
      <c r="C1262" s="22" t="s">
        <v>62</v>
      </c>
      <c r="D1262" s="17" t="s">
        <v>9</v>
      </c>
      <c r="E1262" s="19">
        <f>E1256</f>
        <v>67.400000000000006</v>
      </c>
    </row>
    <row r="1263" spans="1:5">
      <c r="A1263" s="17"/>
      <c r="B1263" s="21"/>
      <c r="C1263" s="20" t="s">
        <v>50</v>
      </c>
      <c r="D1263" s="17" t="s">
        <v>21</v>
      </c>
      <c r="E1263" s="19">
        <f>ROUND(0.15*E1262,2)</f>
        <v>10.11</v>
      </c>
    </row>
    <row r="1264" spans="1:5" ht="14.25" customHeight="1">
      <c r="A1264" s="29">
        <v>5</v>
      </c>
      <c r="B1264" s="29"/>
      <c r="C1264" s="30" t="s">
        <v>36</v>
      </c>
      <c r="D1264" s="29" t="s">
        <v>9</v>
      </c>
      <c r="E1264" s="31">
        <f>E1262</f>
        <v>67.400000000000006</v>
      </c>
    </row>
    <row r="1265" spans="1:5" ht="14.25" customHeight="1">
      <c r="A1265" s="29"/>
      <c r="B1265" s="29"/>
      <c r="C1265" s="33" t="s">
        <v>63</v>
      </c>
      <c r="D1265" s="29" t="s">
        <v>9</v>
      </c>
      <c r="E1265" s="31">
        <f>ROUND((1.08*E1264),2)</f>
        <v>72.790000000000006</v>
      </c>
    </row>
    <row r="1266" spans="1:5" ht="58.5" customHeight="1">
      <c r="A1266" s="29"/>
      <c r="B1266" s="29"/>
      <c r="C1266" s="33" t="s">
        <v>37</v>
      </c>
      <c r="D1266" s="29" t="s">
        <v>6</v>
      </c>
      <c r="E1266" s="31">
        <f>ROUND(0.4*E1264,2)</f>
        <v>26.96</v>
      </c>
    </row>
    <row r="1267" spans="1:5" ht="14.25" customHeight="1">
      <c r="A1267" s="29"/>
      <c r="B1267" s="29"/>
      <c r="C1267" s="33" t="s">
        <v>38</v>
      </c>
      <c r="D1267" s="29" t="s">
        <v>5</v>
      </c>
      <c r="E1267" s="31">
        <f>ROUND(0.5*E1264,2)</f>
        <v>33.700000000000003</v>
      </c>
    </row>
    <row r="1268" spans="1:5" ht="14.25" customHeight="1">
      <c r="A1268" s="29">
        <v>6</v>
      </c>
      <c r="B1268" s="29"/>
      <c r="C1268" s="30" t="s">
        <v>64</v>
      </c>
      <c r="D1268" s="29" t="s">
        <v>5</v>
      </c>
      <c r="E1268" s="31">
        <f>E1255</f>
        <v>33.1</v>
      </c>
    </row>
    <row r="1269" spans="1:5" ht="14.25" customHeight="1">
      <c r="A1269" s="29">
        <v>7</v>
      </c>
      <c r="B1269" s="29"/>
      <c r="C1269" s="30" t="s">
        <v>65</v>
      </c>
      <c r="D1269" s="29" t="s">
        <v>5</v>
      </c>
      <c r="E1269" s="31">
        <v>1.3</v>
      </c>
    </row>
    <row r="1270" spans="1:5" ht="14.25" customHeight="1">
      <c r="A1270" s="29"/>
      <c r="B1270" s="29"/>
      <c r="C1270" s="30"/>
      <c r="D1270" s="29"/>
      <c r="E1270" s="31"/>
    </row>
    <row r="1271" spans="1:5" ht="14.25" customHeight="1">
      <c r="A1271" s="17">
        <v>7</v>
      </c>
      <c r="B1271" s="21"/>
      <c r="C1271" s="22" t="s">
        <v>173</v>
      </c>
      <c r="D1271" s="17" t="s">
        <v>9</v>
      </c>
      <c r="E1271" s="19">
        <f>1.3*2.3</f>
        <v>2.99</v>
      </c>
    </row>
    <row r="1272" spans="1:5" ht="14.25" customHeight="1">
      <c r="A1272" s="13"/>
      <c r="B1272" s="13"/>
      <c r="C1272" s="15" t="s">
        <v>110</v>
      </c>
      <c r="D1272" s="13"/>
      <c r="E1272" s="14"/>
    </row>
    <row r="1273" spans="1:5" ht="14.25" customHeight="1">
      <c r="A1273" s="13"/>
      <c r="B1273" s="13"/>
      <c r="C1273" s="15" t="s">
        <v>56</v>
      </c>
      <c r="D1273" s="13"/>
      <c r="E1273" s="14"/>
    </row>
    <row r="1274" spans="1:5" ht="14.25" customHeight="1">
      <c r="A1274" s="16">
        <v>1</v>
      </c>
      <c r="B1274" s="17"/>
      <c r="C1274" s="18" t="s">
        <v>47</v>
      </c>
      <c r="D1274" s="17" t="s">
        <v>9</v>
      </c>
      <c r="E1274" s="19">
        <v>46.79</v>
      </c>
    </row>
    <row r="1275" spans="1:5">
      <c r="A1275" s="16">
        <v>2</v>
      </c>
      <c r="B1275" s="17"/>
      <c r="C1275" s="18" t="s">
        <v>77</v>
      </c>
      <c r="D1275" s="17" t="s">
        <v>9</v>
      </c>
      <c r="E1275" s="19">
        <f>ROUND(0.02*E1274,2)</f>
        <v>0.94</v>
      </c>
    </row>
    <row r="1276" spans="1:5" ht="14.25" customHeight="1">
      <c r="A1276" s="16"/>
      <c r="B1276" s="20"/>
      <c r="C1276" s="20" t="s">
        <v>49</v>
      </c>
      <c r="D1276" s="17" t="s">
        <v>6</v>
      </c>
      <c r="E1276" s="19">
        <f>ROUND(15*E1275,2)</f>
        <v>14.1</v>
      </c>
    </row>
    <row r="1277" spans="1:5" ht="14.25" customHeight="1">
      <c r="A1277" s="17">
        <v>3</v>
      </c>
      <c r="B1277" s="21"/>
      <c r="C1277" s="22" t="s">
        <v>61</v>
      </c>
      <c r="D1277" s="17" t="s">
        <v>9</v>
      </c>
      <c r="E1277" s="19">
        <f>E1274</f>
        <v>46.79</v>
      </c>
    </row>
    <row r="1278" spans="1:5" ht="14.25" customHeight="1">
      <c r="A1278" s="17"/>
      <c r="B1278" s="21"/>
      <c r="C1278" s="20" t="s">
        <v>50</v>
      </c>
      <c r="D1278" s="17" t="s">
        <v>21</v>
      </c>
      <c r="E1278" s="19">
        <f>ROUND(0.15*E1277,2)</f>
        <v>7.02</v>
      </c>
    </row>
    <row r="1279" spans="1:5">
      <c r="A1279" s="17"/>
      <c r="B1279" s="21"/>
      <c r="C1279" s="20" t="s">
        <v>51</v>
      </c>
      <c r="D1279" s="17" t="s">
        <v>6</v>
      </c>
      <c r="E1279" s="19">
        <f>ROUND(8.5*E1277,2)</f>
        <v>397.72</v>
      </c>
    </row>
    <row r="1280" spans="1:5" ht="14.25" customHeight="1">
      <c r="A1280" s="17"/>
      <c r="B1280" s="21"/>
      <c r="C1280" s="20" t="s">
        <v>52</v>
      </c>
      <c r="D1280" s="17" t="s">
        <v>6</v>
      </c>
      <c r="E1280" s="19">
        <f>ROUND(1.6*E1277,2)</f>
        <v>74.86</v>
      </c>
    </row>
    <row r="1281" spans="1:5" ht="14.25" customHeight="1">
      <c r="A1281" s="17"/>
      <c r="B1281" s="21"/>
      <c r="C1281" s="20" t="s">
        <v>53</v>
      </c>
      <c r="D1281" s="17" t="s">
        <v>6</v>
      </c>
      <c r="E1281" s="19">
        <f>ROUND(1.6*E1277,2)</f>
        <v>74.86</v>
      </c>
    </row>
    <row r="1282" spans="1:5" ht="14.25" customHeight="1">
      <c r="A1282" s="17"/>
      <c r="B1282" s="21"/>
      <c r="C1282" s="20" t="s">
        <v>42</v>
      </c>
      <c r="D1282" s="17" t="s">
        <v>9</v>
      </c>
      <c r="E1282" s="19">
        <f>ROUND(0.05*E1277,2)</f>
        <v>2.34</v>
      </c>
    </row>
    <row r="1283" spans="1:5" ht="33" customHeight="1">
      <c r="A1283" s="17">
        <v>4</v>
      </c>
      <c r="B1283" s="21"/>
      <c r="C1283" s="22" t="s">
        <v>54</v>
      </c>
      <c r="D1283" s="17" t="s">
        <v>9</v>
      </c>
      <c r="E1283" s="19">
        <f>E1277</f>
        <v>46.79</v>
      </c>
    </row>
    <row r="1284" spans="1:5" ht="14.25" customHeight="1">
      <c r="A1284" s="17"/>
      <c r="B1284" s="21"/>
      <c r="C1284" s="20" t="s">
        <v>55</v>
      </c>
      <c r="D1284" s="17" t="s">
        <v>21</v>
      </c>
      <c r="E1284" s="19">
        <f>ROUND(0.35*E1283,2)</f>
        <v>16.38</v>
      </c>
    </row>
    <row r="1285" spans="1:5" ht="14.25" customHeight="1">
      <c r="A1285" s="17">
        <v>6</v>
      </c>
      <c r="B1285" s="21"/>
      <c r="C1285" s="22" t="s">
        <v>88</v>
      </c>
      <c r="D1285" s="17" t="s">
        <v>9</v>
      </c>
      <c r="E1285" s="19">
        <v>1.9</v>
      </c>
    </row>
    <row r="1286" spans="1:5" ht="14.25" customHeight="1">
      <c r="A1286" s="17"/>
      <c r="B1286" s="21"/>
      <c r="C1286" s="20" t="s">
        <v>52</v>
      </c>
      <c r="D1286" s="17" t="s">
        <v>6</v>
      </c>
      <c r="E1286" s="19">
        <f>ROUND(1.6*E1285,2)</f>
        <v>3.04</v>
      </c>
    </row>
    <row r="1287" spans="1:5" ht="14.25" customHeight="1">
      <c r="A1287" s="17"/>
      <c r="B1287" s="21"/>
      <c r="C1287" s="20" t="s">
        <v>55</v>
      </c>
      <c r="D1287" s="17" t="s">
        <v>21</v>
      </c>
      <c r="E1287" s="19">
        <f>ROUND(0.35*E1285,2)</f>
        <v>0.67</v>
      </c>
    </row>
    <row r="1288" spans="1:5" ht="30">
      <c r="A1288" s="17">
        <v>5</v>
      </c>
      <c r="B1288" s="21"/>
      <c r="C1288" s="22" t="s">
        <v>86</v>
      </c>
      <c r="D1288" s="17" t="s">
        <v>9</v>
      </c>
      <c r="E1288" s="19">
        <v>0.33</v>
      </c>
    </row>
    <row r="1289" spans="1:5">
      <c r="A1289" s="23"/>
      <c r="B1289" s="24"/>
      <c r="C1289" s="25" t="s">
        <v>22</v>
      </c>
      <c r="D1289" s="26" t="s">
        <v>9</v>
      </c>
      <c r="E1289" s="27">
        <f>ROUND(1.03*E1288,2)</f>
        <v>0.34</v>
      </c>
    </row>
    <row r="1290" spans="1:5">
      <c r="A1290" s="23"/>
      <c r="B1290" s="24"/>
      <c r="C1290" s="25" t="s">
        <v>13</v>
      </c>
      <c r="D1290" s="26" t="s">
        <v>7</v>
      </c>
      <c r="E1290" s="27">
        <f>ROUND(2*E1288,2)</f>
        <v>0.66</v>
      </c>
    </row>
    <row r="1291" spans="1:5" ht="14.25" customHeight="1">
      <c r="A1291" s="17"/>
      <c r="B1291" s="21"/>
      <c r="C1291" s="20" t="s">
        <v>87</v>
      </c>
      <c r="D1291" s="17" t="s">
        <v>9</v>
      </c>
      <c r="E1291" s="19">
        <f>ROUND(0.35*E1288,2)</f>
        <v>0.12</v>
      </c>
    </row>
    <row r="1292" spans="1:5">
      <c r="A1292" s="28"/>
      <c r="B1292" s="24"/>
      <c r="C1292" s="25" t="s">
        <v>19</v>
      </c>
      <c r="D1292" s="26" t="s">
        <v>7</v>
      </c>
      <c r="E1292" s="27">
        <f>ROUND(25*E1288,)</f>
        <v>8</v>
      </c>
    </row>
    <row r="1293" spans="1:5">
      <c r="A1293" s="17"/>
      <c r="B1293" s="21"/>
      <c r="C1293" s="20" t="s">
        <v>52</v>
      </c>
      <c r="D1293" s="17" t="s">
        <v>6</v>
      </c>
      <c r="E1293" s="19">
        <f>ROUND(1.6*E1288,2)</f>
        <v>0.53</v>
      </c>
    </row>
    <row r="1294" spans="1:5" ht="14.25" customHeight="1">
      <c r="A1294" s="17"/>
      <c r="B1294" s="21"/>
      <c r="C1294" s="20" t="s">
        <v>55</v>
      </c>
      <c r="D1294" s="17" t="s">
        <v>21</v>
      </c>
      <c r="E1294" s="19">
        <f>ROUND(0.35*E1288,2)</f>
        <v>0.12</v>
      </c>
    </row>
    <row r="1295" spans="1:5" ht="14.25" customHeight="1">
      <c r="A1295" s="17"/>
      <c r="B1295" s="21"/>
      <c r="C1295" s="15" t="s">
        <v>57</v>
      </c>
      <c r="D1295" s="17"/>
      <c r="E1295" s="19"/>
    </row>
    <row r="1296" spans="1:5" ht="14.25" customHeight="1">
      <c r="A1296" s="17">
        <v>1</v>
      </c>
      <c r="B1296" s="21"/>
      <c r="C1296" s="22" t="s">
        <v>58</v>
      </c>
      <c r="D1296" s="17" t="s">
        <v>5</v>
      </c>
      <c r="E1296" s="19">
        <f>4.5*2+2.8*2-1.3</f>
        <v>13.3</v>
      </c>
    </row>
    <row r="1297" spans="1:5" ht="14.25" customHeight="1">
      <c r="A1297" s="17">
        <v>2</v>
      </c>
      <c r="B1297" s="21"/>
      <c r="C1297" s="22" t="s">
        <v>176</v>
      </c>
      <c r="D1297" s="17" t="s">
        <v>9</v>
      </c>
      <c r="E1297" s="19">
        <v>11.1</v>
      </c>
    </row>
    <row r="1298" spans="1:5" ht="14.25" customHeight="1">
      <c r="A1298" s="17"/>
      <c r="B1298" s="21"/>
      <c r="C1298" s="20" t="s">
        <v>19</v>
      </c>
      <c r="D1298" s="17" t="s">
        <v>7</v>
      </c>
      <c r="E1298" s="19">
        <f>ROUND(15*E1297,2)</f>
        <v>166.5</v>
      </c>
    </row>
    <row r="1299" spans="1:5" ht="14.25" customHeight="1">
      <c r="A1299" s="17">
        <v>3</v>
      </c>
      <c r="B1299" s="21"/>
      <c r="C1299" s="22" t="s">
        <v>66</v>
      </c>
      <c r="D1299" s="17" t="s">
        <v>9</v>
      </c>
      <c r="E1299" s="19">
        <f>ROUND(0.05*E1297,2)</f>
        <v>0.56000000000000005</v>
      </c>
    </row>
    <row r="1300" spans="1:5" ht="14.25" customHeight="1">
      <c r="A1300" s="28"/>
      <c r="B1300" s="24"/>
      <c r="C1300" s="25" t="s">
        <v>23</v>
      </c>
      <c r="D1300" s="26" t="s">
        <v>6</v>
      </c>
      <c r="E1300" s="27">
        <f>ROUND(0.8*E1299,2)</f>
        <v>0.45</v>
      </c>
    </row>
    <row r="1301" spans="1:5">
      <c r="A1301" s="17"/>
      <c r="B1301" s="21"/>
      <c r="C1301" s="20" t="s">
        <v>60</v>
      </c>
      <c r="D1301" s="17" t="s">
        <v>21</v>
      </c>
      <c r="E1301" s="19">
        <f>ROUND(0.6*E1299,2)</f>
        <v>0.34</v>
      </c>
    </row>
    <row r="1302" spans="1:5" ht="14.25" customHeight="1">
      <c r="A1302" s="17"/>
      <c r="B1302" s="21"/>
      <c r="C1302" s="20" t="s">
        <v>42</v>
      </c>
      <c r="D1302" s="17" t="s">
        <v>9</v>
      </c>
      <c r="E1302" s="19">
        <f>ROUND(0.05*E1299,2)</f>
        <v>0.03</v>
      </c>
    </row>
    <row r="1303" spans="1:5" ht="14.25" customHeight="1">
      <c r="A1303" s="17">
        <v>4</v>
      </c>
      <c r="B1303" s="21"/>
      <c r="C1303" s="22" t="s">
        <v>62</v>
      </c>
      <c r="D1303" s="17" t="s">
        <v>9</v>
      </c>
      <c r="E1303" s="19">
        <f>E1297</f>
        <v>11.1</v>
      </c>
    </row>
    <row r="1304" spans="1:5">
      <c r="A1304" s="17"/>
      <c r="B1304" s="21"/>
      <c r="C1304" s="20" t="s">
        <v>50</v>
      </c>
      <c r="D1304" s="17" t="s">
        <v>21</v>
      </c>
      <c r="E1304" s="19">
        <f>ROUND(0.15*E1303,2)</f>
        <v>1.67</v>
      </c>
    </row>
    <row r="1305" spans="1:5" ht="14.25" customHeight="1">
      <c r="A1305" s="29">
        <v>5</v>
      </c>
      <c r="B1305" s="29"/>
      <c r="C1305" s="30" t="s">
        <v>36</v>
      </c>
      <c r="D1305" s="29" t="s">
        <v>9</v>
      </c>
      <c r="E1305" s="31">
        <f>E1303</f>
        <v>11.1</v>
      </c>
    </row>
    <row r="1306" spans="1:5" ht="60" customHeight="1">
      <c r="A1306" s="29"/>
      <c r="B1306" s="29"/>
      <c r="C1306" s="33" t="s">
        <v>63</v>
      </c>
      <c r="D1306" s="29" t="s">
        <v>9</v>
      </c>
      <c r="E1306" s="31">
        <f>ROUND((1.08*E1305),2)</f>
        <v>11.99</v>
      </c>
    </row>
    <row r="1307" spans="1:5" ht="14.25" customHeight="1">
      <c r="A1307" s="29"/>
      <c r="B1307" s="29"/>
      <c r="C1307" s="33" t="s">
        <v>37</v>
      </c>
      <c r="D1307" s="29" t="s">
        <v>6</v>
      </c>
      <c r="E1307" s="31">
        <f>ROUND(0.4*E1305,2)</f>
        <v>4.4400000000000004</v>
      </c>
    </row>
    <row r="1308" spans="1:5" ht="14.25" customHeight="1">
      <c r="A1308" s="29"/>
      <c r="B1308" s="29"/>
      <c r="C1308" s="33" t="s">
        <v>38</v>
      </c>
      <c r="D1308" s="29" t="s">
        <v>5</v>
      </c>
      <c r="E1308" s="31">
        <f>ROUND(0.5*E1305,2)</f>
        <v>5.55</v>
      </c>
    </row>
    <row r="1309" spans="1:5" ht="14.25" customHeight="1">
      <c r="A1309" s="29">
        <v>6</v>
      </c>
      <c r="B1309" s="29"/>
      <c r="C1309" s="30" t="s">
        <v>64</v>
      </c>
      <c r="D1309" s="29" t="s">
        <v>5</v>
      </c>
      <c r="E1309" s="31">
        <f>E1296</f>
        <v>13.3</v>
      </c>
    </row>
    <row r="1310" spans="1:5" ht="14.25" customHeight="1">
      <c r="A1310" s="29">
        <v>7</v>
      </c>
      <c r="B1310" s="29"/>
      <c r="C1310" s="30" t="s">
        <v>65</v>
      </c>
      <c r="D1310" s="29" t="s">
        <v>5</v>
      </c>
      <c r="E1310" s="31">
        <v>1.3</v>
      </c>
    </row>
    <row r="1311" spans="1:5" ht="14.25" customHeight="1">
      <c r="A1311" s="17">
        <v>7</v>
      </c>
      <c r="B1311" s="21"/>
      <c r="C1311" s="22" t="s">
        <v>173</v>
      </c>
      <c r="D1311" s="17" t="s">
        <v>9</v>
      </c>
      <c r="E1311" s="19">
        <f>1.3*2.3</f>
        <v>2.99</v>
      </c>
    </row>
    <row r="1312" spans="1:5" ht="14.25" customHeight="1">
      <c r="A1312" s="13"/>
      <c r="B1312" s="13"/>
      <c r="C1312" s="15" t="s">
        <v>111</v>
      </c>
      <c r="D1312" s="13"/>
      <c r="E1312" s="14"/>
    </row>
    <row r="1313" spans="1:5" ht="14.25" customHeight="1">
      <c r="A1313" s="13"/>
      <c r="B1313" s="13"/>
      <c r="C1313" s="15" t="s">
        <v>56</v>
      </c>
      <c r="D1313" s="13"/>
      <c r="E1313" s="14"/>
    </row>
    <row r="1314" spans="1:5" ht="14.25" customHeight="1">
      <c r="A1314" s="16">
        <v>1</v>
      </c>
      <c r="B1314" s="17"/>
      <c r="C1314" s="18" t="s">
        <v>47</v>
      </c>
      <c r="D1314" s="17" t="s">
        <v>9</v>
      </c>
      <c r="E1314" s="19">
        <v>73.900000000000006</v>
      </c>
    </row>
    <row r="1315" spans="1:5">
      <c r="A1315" s="16">
        <v>2</v>
      </c>
      <c r="B1315" s="17"/>
      <c r="C1315" s="18" t="s">
        <v>77</v>
      </c>
      <c r="D1315" s="17" t="s">
        <v>9</v>
      </c>
      <c r="E1315" s="19">
        <f>ROUND(0.02*E1314,2)</f>
        <v>1.48</v>
      </c>
    </row>
    <row r="1316" spans="1:5" ht="14.25" customHeight="1">
      <c r="A1316" s="16"/>
      <c r="B1316" s="20"/>
      <c r="C1316" s="20" t="s">
        <v>49</v>
      </c>
      <c r="D1316" s="17" t="s">
        <v>6</v>
      </c>
      <c r="E1316" s="19">
        <f>ROUND(15*E1315,2)</f>
        <v>22.2</v>
      </c>
    </row>
    <row r="1317" spans="1:5" ht="14.25" customHeight="1">
      <c r="A1317" s="17">
        <v>3</v>
      </c>
      <c r="B1317" s="21"/>
      <c r="C1317" s="22" t="s">
        <v>61</v>
      </c>
      <c r="D1317" s="17" t="s">
        <v>9</v>
      </c>
      <c r="E1317" s="19">
        <f>E1314</f>
        <v>73.900000000000006</v>
      </c>
    </row>
    <row r="1318" spans="1:5" ht="14.25" customHeight="1">
      <c r="A1318" s="17"/>
      <c r="B1318" s="21"/>
      <c r="C1318" s="20" t="s">
        <v>50</v>
      </c>
      <c r="D1318" s="17" t="s">
        <v>21</v>
      </c>
      <c r="E1318" s="19">
        <f>ROUND(0.15*E1317,2)</f>
        <v>11.09</v>
      </c>
    </row>
    <row r="1319" spans="1:5">
      <c r="A1319" s="17"/>
      <c r="B1319" s="21"/>
      <c r="C1319" s="20" t="s">
        <v>51</v>
      </c>
      <c r="D1319" s="17" t="s">
        <v>6</v>
      </c>
      <c r="E1319" s="19">
        <f>ROUND(8.5*E1317,2)</f>
        <v>628.15</v>
      </c>
    </row>
    <row r="1320" spans="1:5" ht="14.25" customHeight="1">
      <c r="A1320" s="17"/>
      <c r="B1320" s="21"/>
      <c r="C1320" s="20" t="s">
        <v>52</v>
      </c>
      <c r="D1320" s="17" t="s">
        <v>6</v>
      </c>
      <c r="E1320" s="19">
        <f>ROUND(1.6*E1317,2)</f>
        <v>118.24</v>
      </c>
    </row>
    <row r="1321" spans="1:5" ht="14.25" customHeight="1">
      <c r="A1321" s="17"/>
      <c r="B1321" s="21"/>
      <c r="C1321" s="20" t="s">
        <v>53</v>
      </c>
      <c r="D1321" s="17" t="s">
        <v>6</v>
      </c>
      <c r="E1321" s="19">
        <f>ROUND(1.6*E1317,2)</f>
        <v>118.24</v>
      </c>
    </row>
    <row r="1322" spans="1:5" ht="14.25" customHeight="1">
      <c r="A1322" s="17"/>
      <c r="B1322" s="21"/>
      <c r="C1322" s="20" t="s">
        <v>42</v>
      </c>
      <c r="D1322" s="17" t="s">
        <v>9</v>
      </c>
      <c r="E1322" s="19">
        <f>ROUND(0.05*E1317,2)</f>
        <v>3.7</v>
      </c>
    </row>
    <row r="1323" spans="1:5" ht="35.25" customHeight="1">
      <c r="A1323" s="17">
        <v>4</v>
      </c>
      <c r="B1323" s="21"/>
      <c r="C1323" s="22" t="s">
        <v>54</v>
      </c>
      <c r="D1323" s="17" t="s">
        <v>9</v>
      </c>
      <c r="E1323" s="19">
        <f>E1317</f>
        <v>73.900000000000006</v>
      </c>
    </row>
    <row r="1324" spans="1:5" ht="14.25" customHeight="1">
      <c r="A1324" s="17"/>
      <c r="B1324" s="21"/>
      <c r="C1324" s="20" t="s">
        <v>55</v>
      </c>
      <c r="D1324" s="17" t="s">
        <v>21</v>
      </c>
      <c r="E1324" s="19">
        <f>ROUND(0.35*E1323,2)</f>
        <v>25.87</v>
      </c>
    </row>
    <row r="1325" spans="1:5" ht="14.25" customHeight="1">
      <c r="A1325" s="17">
        <v>6</v>
      </c>
      <c r="B1325" s="21"/>
      <c r="C1325" s="22" t="s">
        <v>88</v>
      </c>
      <c r="D1325" s="17" t="s">
        <v>9</v>
      </c>
      <c r="E1325" s="19">
        <f>3.8+1.37</f>
        <v>5.17</v>
      </c>
    </row>
    <row r="1326" spans="1:5" ht="14.25" customHeight="1">
      <c r="A1326" s="17"/>
      <c r="B1326" s="21"/>
      <c r="C1326" s="20" t="s">
        <v>52</v>
      </c>
      <c r="D1326" s="17" t="s">
        <v>6</v>
      </c>
      <c r="E1326" s="19">
        <f>ROUND(1.6*E1325,2)</f>
        <v>8.27</v>
      </c>
    </row>
    <row r="1327" spans="1:5" ht="14.25" customHeight="1">
      <c r="A1327" s="17"/>
      <c r="B1327" s="21"/>
      <c r="C1327" s="20" t="s">
        <v>55</v>
      </c>
      <c r="D1327" s="17" t="s">
        <v>21</v>
      </c>
      <c r="E1327" s="19">
        <f>ROUND(0.35*E1325,2)</f>
        <v>1.81</v>
      </c>
    </row>
    <row r="1328" spans="1:5" ht="30">
      <c r="A1328" s="17">
        <v>5</v>
      </c>
      <c r="B1328" s="21"/>
      <c r="C1328" s="22" t="s">
        <v>86</v>
      </c>
      <c r="D1328" s="17" t="s">
        <v>9</v>
      </c>
      <c r="E1328" s="19">
        <v>0.33</v>
      </c>
    </row>
    <row r="1329" spans="1:5">
      <c r="A1329" s="23"/>
      <c r="B1329" s="24"/>
      <c r="C1329" s="25" t="s">
        <v>22</v>
      </c>
      <c r="D1329" s="26" t="s">
        <v>9</v>
      </c>
      <c r="E1329" s="27">
        <f>ROUND(1.03*E1328,2)</f>
        <v>0.34</v>
      </c>
    </row>
    <row r="1330" spans="1:5">
      <c r="A1330" s="23"/>
      <c r="B1330" s="24"/>
      <c r="C1330" s="25" t="s">
        <v>13</v>
      </c>
      <c r="D1330" s="26" t="s">
        <v>7</v>
      </c>
      <c r="E1330" s="27">
        <f>ROUND(2*E1328,2)</f>
        <v>0.66</v>
      </c>
    </row>
    <row r="1331" spans="1:5" ht="14.25" customHeight="1">
      <c r="A1331" s="17"/>
      <c r="B1331" s="21"/>
      <c r="C1331" s="20" t="s">
        <v>87</v>
      </c>
      <c r="D1331" s="17" t="s">
        <v>9</v>
      </c>
      <c r="E1331" s="19">
        <f>ROUND(0.35*E1328,2)</f>
        <v>0.12</v>
      </c>
    </row>
    <row r="1332" spans="1:5">
      <c r="A1332" s="28"/>
      <c r="B1332" s="24"/>
      <c r="C1332" s="25" t="s">
        <v>19</v>
      </c>
      <c r="D1332" s="26" t="s">
        <v>7</v>
      </c>
      <c r="E1332" s="27">
        <f>ROUND(25*E1328,)</f>
        <v>8</v>
      </c>
    </row>
    <row r="1333" spans="1:5">
      <c r="A1333" s="17"/>
      <c r="B1333" s="21"/>
      <c r="C1333" s="20" t="s">
        <v>52</v>
      </c>
      <c r="D1333" s="17" t="s">
        <v>6</v>
      </c>
      <c r="E1333" s="19">
        <f>ROUND(1.6*E1328,2)</f>
        <v>0.53</v>
      </c>
    </row>
    <row r="1334" spans="1:5" ht="14.25" customHeight="1">
      <c r="A1334" s="17"/>
      <c r="B1334" s="21"/>
      <c r="C1334" s="20" t="s">
        <v>55</v>
      </c>
      <c r="D1334" s="17" t="s">
        <v>21</v>
      </c>
      <c r="E1334" s="19">
        <f>ROUND(0.35*E1328,2)</f>
        <v>0.12</v>
      </c>
    </row>
    <row r="1335" spans="1:5" ht="14.25" customHeight="1">
      <c r="A1335" s="17"/>
      <c r="B1335" s="21"/>
      <c r="C1335" s="15" t="s">
        <v>57</v>
      </c>
      <c r="D1335" s="17"/>
      <c r="E1335" s="19"/>
    </row>
    <row r="1336" spans="1:5" ht="14.25" customHeight="1">
      <c r="A1336" s="17">
        <v>1</v>
      </c>
      <c r="B1336" s="21"/>
      <c r="C1336" s="22" t="s">
        <v>58</v>
      </c>
      <c r="D1336" s="17" t="s">
        <v>5</v>
      </c>
      <c r="E1336" s="19">
        <f>6*2+5.9*2-1.3</f>
        <v>22.5</v>
      </c>
    </row>
    <row r="1337" spans="1:5" ht="14.25" customHeight="1">
      <c r="A1337" s="17">
        <v>2</v>
      </c>
      <c r="B1337" s="21"/>
      <c r="C1337" s="22" t="s">
        <v>176</v>
      </c>
      <c r="D1337" s="17" t="s">
        <v>9</v>
      </c>
      <c r="E1337" s="19">
        <v>33.9</v>
      </c>
    </row>
    <row r="1338" spans="1:5" ht="14.25" customHeight="1">
      <c r="A1338" s="17"/>
      <c r="B1338" s="21"/>
      <c r="C1338" s="20" t="s">
        <v>19</v>
      </c>
      <c r="D1338" s="17" t="s">
        <v>7</v>
      </c>
      <c r="E1338" s="19">
        <f>ROUND(15*E1337,2)</f>
        <v>508.5</v>
      </c>
    </row>
    <row r="1339" spans="1:5" ht="14.25" customHeight="1">
      <c r="A1339" s="17">
        <v>3</v>
      </c>
      <c r="B1339" s="21"/>
      <c r="C1339" s="22" t="s">
        <v>66</v>
      </c>
      <c r="D1339" s="17" t="s">
        <v>9</v>
      </c>
      <c r="E1339" s="19">
        <f>ROUND(0.05*E1337,2)</f>
        <v>1.7</v>
      </c>
    </row>
    <row r="1340" spans="1:5" ht="14.25" customHeight="1">
      <c r="A1340" s="28"/>
      <c r="B1340" s="24"/>
      <c r="C1340" s="25" t="s">
        <v>23</v>
      </c>
      <c r="D1340" s="26" t="s">
        <v>6</v>
      </c>
      <c r="E1340" s="27">
        <f>ROUND(0.8*E1339,2)</f>
        <v>1.36</v>
      </c>
    </row>
    <row r="1341" spans="1:5">
      <c r="A1341" s="17"/>
      <c r="B1341" s="21"/>
      <c r="C1341" s="20" t="s">
        <v>60</v>
      </c>
      <c r="D1341" s="17" t="s">
        <v>21</v>
      </c>
      <c r="E1341" s="19">
        <f>ROUND(0.6*E1339,2)</f>
        <v>1.02</v>
      </c>
    </row>
    <row r="1342" spans="1:5" ht="14.25" customHeight="1">
      <c r="A1342" s="17"/>
      <c r="B1342" s="21"/>
      <c r="C1342" s="20" t="s">
        <v>42</v>
      </c>
      <c r="D1342" s="17" t="s">
        <v>9</v>
      </c>
      <c r="E1342" s="19">
        <f>ROUND(0.05*E1339,2)</f>
        <v>0.09</v>
      </c>
    </row>
    <row r="1343" spans="1:5" ht="14.25" customHeight="1">
      <c r="A1343" s="17">
        <v>4</v>
      </c>
      <c r="B1343" s="21"/>
      <c r="C1343" s="22" t="s">
        <v>62</v>
      </c>
      <c r="D1343" s="17" t="s">
        <v>9</v>
      </c>
      <c r="E1343" s="19">
        <f>E1337</f>
        <v>33.9</v>
      </c>
    </row>
    <row r="1344" spans="1:5">
      <c r="A1344" s="17"/>
      <c r="B1344" s="21"/>
      <c r="C1344" s="20" t="s">
        <v>50</v>
      </c>
      <c r="D1344" s="17" t="s">
        <v>21</v>
      </c>
      <c r="E1344" s="19">
        <f>ROUND(0.15*E1343,2)</f>
        <v>5.09</v>
      </c>
    </row>
    <row r="1345" spans="1:5" ht="14.25" customHeight="1">
      <c r="A1345" s="29">
        <v>5</v>
      </c>
      <c r="B1345" s="29"/>
      <c r="C1345" s="30" t="s">
        <v>36</v>
      </c>
      <c r="D1345" s="29" t="s">
        <v>9</v>
      </c>
      <c r="E1345" s="31">
        <f>E1343</f>
        <v>33.9</v>
      </c>
    </row>
    <row r="1346" spans="1:5" ht="14.25" customHeight="1">
      <c r="A1346" s="29"/>
      <c r="B1346" s="29"/>
      <c r="C1346" s="33" t="s">
        <v>63</v>
      </c>
      <c r="D1346" s="29" t="s">
        <v>9</v>
      </c>
      <c r="E1346" s="31">
        <f>ROUND((1.08*E1345),2)</f>
        <v>36.61</v>
      </c>
    </row>
    <row r="1347" spans="1:5" ht="54" customHeight="1">
      <c r="A1347" s="29"/>
      <c r="B1347" s="29"/>
      <c r="C1347" s="33" t="s">
        <v>37</v>
      </c>
      <c r="D1347" s="29" t="s">
        <v>6</v>
      </c>
      <c r="E1347" s="31">
        <f>ROUND(0.4*E1345,2)</f>
        <v>13.56</v>
      </c>
    </row>
    <row r="1348" spans="1:5" ht="14.25" customHeight="1">
      <c r="A1348" s="29"/>
      <c r="B1348" s="29"/>
      <c r="C1348" s="33" t="s">
        <v>38</v>
      </c>
      <c r="D1348" s="29" t="s">
        <v>5</v>
      </c>
      <c r="E1348" s="31">
        <f>ROUND(0.5*E1345,2)</f>
        <v>16.95</v>
      </c>
    </row>
    <row r="1349" spans="1:5" ht="14.25" customHeight="1">
      <c r="A1349" s="29">
        <v>6</v>
      </c>
      <c r="B1349" s="29"/>
      <c r="C1349" s="30" t="s">
        <v>64</v>
      </c>
      <c r="D1349" s="29" t="s">
        <v>5</v>
      </c>
      <c r="E1349" s="31">
        <f>E1336</f>
        <v>22.5</v>
      </c>
    </row>
    <row r="1350" spans="1:5" ht="14.25" customHeight="1">
      <c r="A1350" s="29">
        <v>7</v>
      </c>
      <c r="B1350" s="29"/>
      <c r="C1350" s="30" t="s">
        <v>65</v>
      </c>
      <c r="D1350" s="29" t="s">
        <v>5</v>
      </c>
      <c r="E1350" s="31">
        <v>1.3</v>
      </c>
    </row>
    <row r="1351" spans="1:5" ht="14.25" customHeight="1">
      <c r="A1351" s="29"/>
      <c r="B1351" s="29"/>
      <c r="C1351" s="30"/>
      <c r="D1351" s="29"/>
      <c r="E1351" s="31"/>
    </row>
    <row r="1352" spans="1:5" ht="14.25" customHeight="1">
      <c r="A1352" s="17">
        <v>7</v>
      </c>
      <c r="B1352" s="21"/>
      <c r="C1352" s="22" t="s">
        <v>174</v>
      </c>
      <c r="D1352" s="17" t="s">
        <v>9</v>
      </c>
      <c r="E1352" s="19">
        <f>1.3*2.3</f>
        <v>2.99</v>
      </c>
    </row>
    <row r="1353" spans="1:5" ht="14.25" customHeight="1">
      <c r="A1353" s="13"/>
      <c r="B1353" s="13"/>
      <c r="C1353" s="15" t="s">
        <v>112</v>
      </c>
      <c r="D1353" s="13"/>
      <c r="E1353" s="14"/>
    </row>
    <row r="1354" spans="1:5" ht="14.25" customHeight="1">
      <c r="A1354" s="13"/>
      <c r="B1354" s="13"/>
      <c r="C1354" s="15" t="s">
        <v>56</v>
      </c>
      <c r="D1354" s="13"/>
      <c r="E1354" s="14"/>
    </row>
    <row r="1355" spans="1:5" ht="14.25" customHeight="1">
      <c r="A1355" s="16">
        <v>1</v>
      </c>
      <c r="B1355" s="17"/>
      <c r="C1355" s="18" t="s">
        <v>47</v>
      </c>
      <c r="D1355" s="17" t="s">
        <v>9</v>
      </c>
      <c r="E1355" s="19">
        <v>19.690000000000001</v>
      </c>
    </row>
    <row r="1356" spans="1:5">
      <c r="A1356" s="16">
        <v>2</v>
      </c>
      <c r="B1356" s="17"/>
      <c r="C1356" s="18" t="s">
        <v>77</v>
      </c>
      <c r="D1356" s="17" t="s">
        <v>9</v>
      </c>
      <c r="E1356" s="19">
        <f>ROUND(0.02*E1355,2)</f>
        <v>0.39</v>
      </c>
    </row>
    <row r="1357" spans="1:5" ht="14.25" customHeight="1">
      <c r="A1357" s="16"/>
      <c r="B1357" s="20"/>
      <c r="C1357" s="20" t="s">
        <v>49</v>
      </c>
      <c r="D1357" s="17" t="s">
        <v>6</v>
      </c>
      <c r="E1357" s="19">
        <f>ROUND(15*E1356,2)</f>
        <v>5.85</v>
      </c>
    </row>
    <row r="1358" spans="1:5" ht="14.25" customHeight="1">
      <c r="A1358" s="17">
        <v>3</v>
      </c>
      <c r="B1358" s="21"/>
      <c r="C1358" s="22" t="s">
        <v>61</v>
      </c>
      <c r="D1358" s="17" t="s">
        <v>9</v>
      </c>
      <c r="E1358" s="19">
        <f>E1355</f>
        <v>19.690000000000001</v>
      </c>
    </row>
    <row r="1359" spans="1:5" ht="14.25" customHeight="1">
      <c r="A1359" s="17"/>
      <c r="B1359" s="21"/>
      <c r="C1359" s="20" t="s">
        <v>50</v>
      </c>
      <c r="D1359" s="17" t="s">
        <v>21</v>
      </c>
      <c r="E1359" s="19">
        <f>ROUND(0.15*E1358,2)</f>
        <v>2.95</v>
      </c>
    </row>
    <row r="1360" spans="1:5">
      <c r="A1360" s="17"/>
      <c r="B1360" s="21"/>
      <c r="C1360" s="20" t="s">
        <v>51</v>
      </c>
      <c r="D1360" s="17" t="s">
        <v>6</v>
      </c>
      <c r="E1360" s="19">
        <f>ROUND(8.5*E1358,2)</f>
        <v>167.37</v>
      </c>
    </row>
    <row r="1361" spans="1:5" ht="42.75" customHeight="1">
      <c r="A1361" s="17"/>
      <c r="B1361" s="21"/>
      <c r="C1361" s="20" t="s">
        <v>52</v>
      </c>
      <c r="D1361" s="17" t="s">
        <v>6</v>
      </c>
      <c r="E1361" s="19">
        <f>ROUND(1.6*E1358,2)</f>
        <v>31.5</v>
      </c>
    </row>
    <row r="1362" spans="1:5" ht="14.25" customHeight="1">
      <c r="A1362" s="17"/>
      <c r="B1362" s="21"/>
      <c r="C1362" s="20" t="s">
        <v>53</v>
      </c>
      <c r="D1362" s="17" t="s">
        <v>6</v>
      </c>
      <c r="E1362" s="19">
        <f>ROUND(1.6*E1358,2)</f>
        <v>31.5</v>
      </c>
    </row>
    <row r="1363" spans="1:5" ht="14.25" customHeight="1">
      <c r="A1363" s="17"/>
      <c r="B1363" s="21"/>
      <c r="C1363" s="20" t="s">
        <v>42</v>
      </c>
      <c r="D1363" s="17" t="s">
        <v>9</v>
      </c>
      <c r="E1363" s="19">
        <f>ROUND(0.05*E1358,2)</f>
        <v>0.98</v>
      </c>
    </row>
    <row r="1364" spans="1:5" ht="14.25" customHeight="1">
      <c r="A1364" s="17">
        <v>4</v>
      </c>
      <c r="B1364" s="21"/>
      <c r="C1364" s="22" t="s">
        <v>54</v>
      </c>
      <c r="D1364" s="17" t="s">
        <v>9</v>
      </c>
      <c r="E1364" s="19">
        <f>E1358</f>
        <v>19.690000000000001</v>
      </c>
    </row>
    <row r="1365" spans="1:5" ht="14.25" customHeight="1">
      <c r="A1365" s="17"/>
      <c r="B1365" s="21"/>
      <c r="C1365" s="20" t="s">
        <v>55</v>
      </c>
      <c r="D1365" s="17" t="s">
        <v>21</v>
      </c>
      <c r="E1365" s="19">
        <f>ROUND(0.35*E1364,2)</f>
        <v>6.89</v>
      </c>
    </row>
    <row r="1366" spans="1:5" ht="14.25" customHeight="1">
      <c r="A1366" s="17">
        <v>5</v>
      </c>
      <c r="B1366" s="21"/>
      <c r="C1366" s="22" t="s">
        <v>86</v>
      </c>
      <c r="D1366" s="17" t="s">
        <v>9</v>
      </c>
      <c r="E1366" s="19">
        <v>2.09</v>
      </c>
    </row>
    <row r="1367" spans="1:5" ht="14.25" customHeight="1">
      <c r="A1367" s="23"/>
      <c r="B1367" s="24"/>
      <c r="C1367" s="25" t="s">
        <v>22</v>
      </c>
      <c r="D1367" s="26" t="s">
        <v>9</v>
      </c>
      <c r="E1367" s="27">
        <f>ROUND(1.03*E1366,2)</f>
        <v>2.15</v>
      </c>
    </row>
    <row r="1368" spans="1:5" ht="14.25" customHeight="1">
      <c r="A1368" s="23"/>
      <c r="B1368" s="24"/>
      <c r="C1368" s="25" t="s">
        <v>13</v>
      </c>
      <c r="D1368" s="26" t="s">
        <v>7</v>
      </c>
      <c r="E1368" s="27">
        <f>ROUND(2*E1366,2)</f>
        <v>4.18</v>
      </c>
    </row>
    <row r="1369" spans="1:5">
      <c r="A1369" s="17"/>
      <c r="B1369" s="21"/>
      <c r="C1369" s="20" t="s">
        <v>87</v>
      </c>
      <c r="D1369" s="17" t="s">
        <v>9</v>
      </c>
      <c r="E1369" s="19">
        <f>ROUND(0.35*E1366,2)</f>
        <v>0.73</v>
      </c>
    </row>
    <row r="1370" spans="1:5">
      <c r="A1370" s="28"/>
      <c r="B1370" s="24"/>
      <c r="C1370" s="25" t="s">
        <v>19</v>
      </c>
      <c r="D1370" s="26" t="s">
        <v>7</v>
      </c>
      <c r="E1370" s="27">
        <f>ROUND(25*E1366,)</f>
        <v>52</v>
      </c>
    </row>
    <row r="1371" spans="1:5">
      <c r="A1371" s="17"/>
      <c r="B1371" s="21"/>
      <c r="C1371" s="20" t="s">
        <v>52</v>
      </c>
      <c r="D1371" s="17" t="s">
        <v>6</v>
      </c>
      <c r="E1371" s="19">
        <f>ROUND(1.6*E1366,2)</f>
        <v>3.34</v>
      </c>
    </row>
    <row r="1372" spans="1:5" ht="14.25" customHeight="1">
      <c r="A1372" s="17"/>
      <c r="B1372" s="21"/>
      <c r="C1372" s="20" t="s">
        <v>55</v>
      </c>
      <c r="D1372" s="17" t="s">
        <v>21</v>
      </c>
      <c r="E1372" s="19">
        <f>ROUND(0.35*E1366,2)</f>
        <v>0.73</v>
      </c>
    </row>
    <row r="1373" spans="1:5">
      <c r="A1373" s="13"/>
      <c r="B1373" s="13"/>
      <c r="C1373" s="15" t="s">
        <v>113</v>
      </c>
      <c r="D1373" s="13"/>
      <c r="E1373" s="14"/>
    </row>
    <row r="1374" spans="1:5" ht="14.25" customHeight="1">
      <c r="A1374" s="13"/>
      <c r="B1374" s="13"/>
      <c r="C1374" s="15" t="s">
        <v>56</v>
      </c>
      <c r="D1374" s="13"/>
      <c r="E1374" s="14"/>
    </row>
    <row r="1375" spans="1:5">
      <c r="A1375" s="16">
        <v>1</v>
      </c>
      <c r="B1375" s="17"/>
      <c r="C1375" s="18" t="s">
        <v>47</v>
      </c>
      <c r="D1375" s="17" t="s">
        <v>9</v>
      </c>
      <c r="E1375" s="19">
        <v>36.729999999999997</v>
      </c>
    </row>
    <row r="1376" spans="1:5" ht="14.25" customHeight="1">
      <c r="A1376" s="16">
        <v>2</v>
      </c>
      <c r="B1376" s="17"/>
      <c r="C1376" s="18" t="s">
        <v>77</v>
      </c>
      <c r="D1376" s="17" t="s">
        <v>9</v>
      </c>
      <c r="E1376" s="19">
        <f>ROUND(0.02*E1375,2)</f>
        <v>0.73</v>
      </c>
    </row>
    <row r="1377" spans="1:5" ht="14.25" customHeight="1">
      <c r="A1377" s="16"/>
      <c r="B1377" s="20"/>
      <c r="C1377" s="20" t="s">
        <v>49</v>
      </c>
      <c r="D1377" s="17" t="s">
        <v>6</v>
      </c>
      <c r="E1377" s="19">
        <f>ROUND(15*E1376,2)</f>
        <v>10.95</v>
      </c>
    </row>
    <row r="1378" spans="1:5" ht="14.25" customHeight="1">
      <c r="A1378" s="17">
        <v>3</v>
      </c>
      <c r="B1378" s="21"/>
      <c r="C1378" s="22" t="s">
        <v>61</v>
      </c>
      <c r="D1378" s="17" t="s">
        <v>9</v>
      </c>
      <c r="E1378" s="19">
        <f>E1375</f>
        <v>36.729999999999997</v>
      </c>
    </row>
    <row r="1379" spans="1:5" ht="14.25" customHeight="1">
      <c r="A1379" s="17"/>
      <c r="B1379" s="21"/>
      <c r="C1379" s="20" t="s">
        <v>50</v>
      </c>
      <c r="D1379" s="17" t="s">
        <v>21</v>
      </c>
      <c r="E1379" s="19">
        <f>ROUND(0.15*E1378,2)</f>
        <v>5.51</v>
      </c>
    </row>
    <row r="1380" spans="1:5" ht="14.25" customHeight="1">
      <c r="A1380" s="17"/>
      <c r="B1380" s="21"/>
      <c r="C1380" s="20" t="s">
        <v>51</v>
      </c>
      <c r="D1380" s="17" t="s">
        <v>6</v>
      </c>
      <c r="E1380" s="19">
        <f>ROUND(8.5*E1378,2)</f>
        <v>312.20999999999998</v>
      </c>
    </row>
    <row r="1381" spans="1:5" ht="14.25" customHeight="1">
      <c r="A1381" s="17"/>
      <c r="B1381" s="21"/>
      <c r="C1381" s="20" t="s">
        <v>52</v>
      </c>
      <c r="D1381" s="17" t="s">
        <v>6</v>
      </c>
      <c r="E1381" s="19">
        <f>ROUND(1.6*E1378,2)</f>
        <v>58.77</v>
      </c>
    </row>
    <row r="1382" spans="1:5" ht="14.25" customHeight="1">
      <c r="A1382" s="17"/>
      <c r="B1382" s="21"/>
      <c r="C1382" s="20" t="s">
        <v>53</v>
      </c>
      <c r="D1382" s="17" t="s">
        <v>6</v>
      </c>
      <c r="E1382" s="19">
        <f>ROUND(1.6*E1378,2)</f>
        <v>58.77</v>
      </c>
    </row>
    <row r="1383" spans="1:5">
      <c r="A1383" s="17"/>
      <c r="B1383" s="21"/>
      <c r="C1383" s="20" t="s">
        <v>42</v>
      </c>
      <c r="D1383" s="17" t="s">
        <v>9</v>
      </c>
      <c r="E1383" s="19">
        <f>ROUND(0.05*E1378,2)</f>
        <v>1.84</v>
      </c>
    </row>
    <row r="1384" spans="1:5" ht="35.25" customHeight="1">
      <c r="A1384" s="17">
        <v>4</v>
      </c>
      <c r="B1384" s="21"/>
      <c r="C1384" s="22" t="s">
        <v>54</v>
      </c>
      <c r="D1384" s="17" t="s">
        <v>9</v>
      </c>
      <c r="E1384" s="19">
        <f>E1378</f>
        <v>36.729999999999997</v>
      </c>
    </row>
    <row r="1385" spans="1:5" ht="14.25" customHeight="1">
      <c r="A1385" s="17"/>
      <c r="B1385" s="21"/>
      <c r="C1385" s="20" t="s">
        <v>55</v>
      </c>
      <c r="D1385" s="17" t="s">
        <v>21</v>
      </c>
      <c r="E1385" s="19">
        <f>ROUND(0.35*E1384,2)</f>
        <v>12.86</v>
      </c>
    </row>
    <row r="1386" spans="1:5" ht="14.25" customHeight="1">
      <c r="A1386" s="17">
        <v>6</v>
      </c>
      <c r="B1386" s="21"/>
      <c r="C1386" s="22" t="s">
        <v>88</v>
      </c>
      <c r="D1386" s="17" t="s">
        <v>9</v>
      </c>
      <c r="E1386" s="19">
        <v>1.9</v>
      </c>
    </row>
    <row r="1387" spans="1:5" ht="14.25" customHeight="1">
      <c r="A1387" s="17"/>
      <c r="B1387" s="21"/>
      <c r="C1387" s="20" t="s">
        <v>52</v>
      </c>
      <c r="D1387" s="17" t="s">
        <v>6</v>
      </c>
      <c r="E1387" s="19">
        <f>ROUND(1.6*E1386,2)</f>
        <v>3.04</v>
      </c>
    </row>
    <row r="1388" spans="1:5" ht="14.25" customHeight="1">
      <c r="A1388" s="17"/>
      <c r="B1388" s="21"/>
      <c r="C1388" s="20" t="s">
        <v>55</v>
      </c>
      <c r="D1388" s="17" t="s">
        <v>21</v>
      </c>
      <c r="E1388" s="19">
        <f>ROUND(0.35*E1386,2)</f>
        <v>0.67</v>
      </c>
    </row>
    <row r="1389" spans="1:5" ht="14.25" customHeight="1">
      <c r="A1389" s="17">
        <v>5</v>
      </c>
      <c r="B1389" s="21"/>
      <c r="C1389" s="22" t="s">
        <v>86</v>
      </c>
      <c r="D1389" s="17" t="s">
        <v>9</v>
      </c>
      <c r="E1389" s="19">
        <v>0.31</v>
      </c>
    </row>
    <row r="1390" spans="1:5">
      <c r="A1390" s="23"/>
      <c r="B1390" s="24"/>
      <c r="C1390" s="25" t="s">
        <v>22</v>
      </c>
      <c r="D1390" s="26" t="s">
        <v>9</v>
      </c>
      <c r="E1390" s="27">
        <f>ROUND(1.03*E1389,2)</f>
        <v>0.32</v>
      </c>
    </row>
    <row r="1391" spans="1:5">
      <c r="A1391" s="23"/>
      <c r="B1391" s="24"/>
      <c r="C1391" s="25" t="s">
        <v>13</v>
      </c>
      <c r="D1391" s="26" t="s">
        <v>7</v>
      </c>
      <c r="E1391" s="27">
        <f>ROUND(2*E1389,2)</f>
        <v>0.62</v>
      </c>
    </row>
    <row r="1392" spans="1:5" ht="14.25" customHeight="1">
      <c r="A1392" s="17"/>
      <c r="B1392" s="21"/>
      <c r="C1392" s="20" t="s">
        <v>87</v>
      </c>
      <c r="D1392" s="17" t="s">
        <v>9</v>
      </c>
      <c r="E1392" s="19">
        <f>ROUND(0.35*E1389,2)</f>
        <v>0.11</v>
      </c>
    </row>
    <row r="1393" spans="1:5">
      <c r="A1393" s="28"/>
      <c r="B1393" s="24"/>
      <c r="C1393" s="25" t="s">
        <v>19</v>
      </c>
      <c r="D1393" s="26" t="s">
        <v>7</v>
      </c>
      <c r="E1393" s="27">
        <f>ROUND(25*E1389,)</f>
        <v>8</v>
      </c>
    </row>
    <row r="1394" spans="1:5" ht="14.25" customHeight="1">
      <c r="A1394" s="17"/>
      <c r="B1394" s="21"/>
      <c r="C1394" s="20" t="s">
        <v>52</v>
      </c>
      <c r="D1394" s="17" t="s">
        <v>6</v>
      </c>
      <c r="E1394" s="19">
        <f>ROUND(1.6*E1389,2)</f>
        <v>0.5</v>
      </c>
    </row>
    <row r="1395" spans="1:5">
      <c r="A1395" s="17"/>
      <c r="B1395" s="21"/>
      <c r="C1395" s="20" t="s">
        <v>55</v>
      </c>
      <c r="D1395" s="17" t="s">
        <v>21</v>
      </c>
      <c r="E1395" s="19">
        <f>ROUND(0.35*E1389,2)</f>
        <v>0.11</v>
      </c>
    </row>
    <row r="1396" spans="1:5" ht="14.25" customHeight="1">
      <c r="A1396" s="13"/>
      <c r="B1396" s="13"/>
      <c r="C1396" s="15" t="s">
        <v>114</v>
      </c>
      <c r="D1396" s="13"/>
      <c r="E1396" s="14"/>
    </row>
    <row r="1397" spans="1:5" ht="14.25" customHeight="1">
      <c r="A1397" s="13"/>
      <c r="B1397" s="13"/>
      <c r="C1397" s="15" t="s">
        <v>56</v>
      </c>
      <c r="D1397" s="13"/>
      <c r="E1397" s="14"/>
    </row>
    <row r="1398" spans="1:5" ht="14.25" customHeight="1">
      <c r="A1398" s="16">
        <v>1</v>
      </c>
      <c r="B1398" s="17"/>
      <c r="C1398" s="18" t="s">
        <v>47</v>
      </c>
      <c r="D1398" s="17" t="s">
        <v>9</v>
      </c>
      <c r="E1398" s="19">
        <v>105.66</v>
      </c>
    </row>
    <row r="1399" spans="1:5" ht="14.25" customHeight="1">
      <c r="A1399" s="16">
        <v>2</v>
      </c>
      <c r="B1399" s="17"/>
      <c r="C1399" s="18" t="s">
        <v>77</v>
      </c>
      <c r="D1399" s="17" t="s">
        <v>9</v>
      </c>
      <c r="E1399" s="19">
        <f>ROUND(0.02*E1398,2)</f>
        <v>2.11</v>
      </c>
    </row>
    <row r="1400" spans="1:5" ht="14.25" customHeight="1">
      <c r="A1400" s="16"/>
      <c r="B1400" s="20"/>
      <c r="C1400" s="20" t="s">
        <v>49</v>
      </c>
      <c r="D1400" s="17" t="s">
        <v>6</v>
      </c>
      <c r="E1400" s="19">
        <f>ROUND(15*E1399,2)</f>
        <v>31.65</v>
      </c>
    </row>
    <row r="1401" spans="1:5" ht="14.25" customHeight="1">
      <c r="A1401" s="17">
        <v>3</v>
      </c>
      <c r="B1401" s="21"/>
      <c r="C1401" s="22" t="s">
        <v>61</v>
      </c>
      <c r="D1401" s="17" t="s">
        <v>9</v>
      </c>
      <c r="E1401" s="19">
        <f>E1398</f>
        <v>105.66</v>
      </c>
    </row>
    <row r="1402" spans="1:5" ht="14.25" customHeight="1">
      <c r="A1402" s="17"/>
      <c r="B1402" s="21"/>
      <c r="C1402" s="20" t="s">
        <v>50</v>
      </c>
      <c r="D1402" s="17" t="s">
        <v>21</v>
      </c>
      <c r="E1402" s="19">
        <f>ROUND(0.15*E1401,2)</f>
        <v>15.85</v>
      </c>
    </row>
    <row r="1403" spans="1:5">
      <c r="A1403" s="17"/>
      <c r="B1403" s="21"/>
      <c r="C1403" s="20" t="s">
        <v>51</v>
      </c>
      <c r="D1403" s="17" t="s">
        <v>6</v>
      </c>
      <c r="E1403" s="19">
        <f>ROUND(8.5*E1401,2)</f>
        <v>898.11</v>
      </c>
    </row>
    <row r="1404" spans="1:5" ht="14.25" customHeight="1">
      <c r="A1404" s="17"/>
      <c r="B1404" s="21"/>
      <c r="C1404" s="20" t="s">
        <v>52</v>
      </c>
      <c r="D1404" s="17" t="s">
        <v>6</v>
      </c>
      <c r="E1404" s="19">
        <f>ROUND(1.6*E1401,2)</f>
        <v>169.06</v>
      </c>
    </row>
    <row r="1405" spans="1:5" ht="14.25" customHeight="1">
      <c r="A1405" s="17"/>
      <c r="B1405" s="21"/>
      <c r="C1405" s="20" t="s">
        <v>53</v>
      </c>
      <c r="D1405" s="17" t="s">
        <v>6</v>
      </c>
      <c r="E1405" s="19">
        <f>ROUND(1.6*E1401,2)</f>
        <v>169.06</v>
      </c>
    </row>
    <row r="1406" spans="1:5">
      <c r="A1406" s="17"/>
      <c r="B1406" s="21"/>
      <c r="C1406" s="20" t="s">
        <v>42</v>
      </c>
      <c r="D1406" s="17" t="s">
        <v>9</v>
      </c>
      <c r="E1406" s="19">
        <f>ROUND(0.05*E1401,2)</f>
        <v>5.28</v>
      </c>
    </row>
    <row r="1407" spans="1:5" ht="36.75" customHeight="1">
      <c r="A1407" s="17">
        <v>4</v>
      </c>
      <c r="B1407" s="21"/>
      <c r="C1407" s="22" t="s">
        <v>54</v>
      </c>
      <c r="D1407" s="17" t="s">
        <v>9</v>
      </c>
      <c r="E1407" s="19">
        <f>E1401</f>
        <v>105.66</v>
      </c>
    </row>
    <row r="1408" spans="1:5" ht="14.25" customHeight="1">
      <c r="A1408" s="17"/>
      <c r="B1408" s="21"/>
      <c r="C1408" s="20" t="s">
        <v>55</v>
      </c>
      <c r="D1408" s="17" t="s">
        <v>21</v>
      </c>
      <c r="E1408" s="19">
        <f>ROUND(0.35*E1407,2)</f>
        <v>36.979999999999997</v>
      </c>
    </row>
    <row r="1409" spans="1:5" ht="14.25" customHeight="1">
      <c r="A1409" s="17">
        <v>6</v>
      </c>
      <c r="B1409" s="21"/>
      <c r="C1409" s="22" t="s">
        <v>88</v>
      </c>
      <c r="D1409" s="17" t="s">
        <v>9</v>
      </c>
      <c r="E1409" s="19">
        <v>7.61</v>
      </c>
    </row>
    <row r="1410" spans="1:5" ht="14.25" customHeight="1">
      <c r="A1410" s="17"/>
      <c r="B1410" s="21"/>
      <c r="C1410" s="20" t="s">
        <v>52</v>
      </c>
      <c r="D1410" s="17" t="s">
        <v>6</v>
      </c>
      <c r="E1410" s="19">
        <f>ROUND(1.6*E1409,2)</f>
        <v>12.18</v>
      </c>
    </row>
    <row r="1411" spans="1:5" ht="14.25" customHeight="1">
      <c r="A1411" s="17"/>
      <c r="B1411" s="21"/>
      <c r="C1411" s="20" t="s">
        <v>55</v>
      </c>
      <c r="D1411" s="17" t="s">
        <v>21</v>
      </c>
      <c r="E1411" s="19">
        <f>ROUND(0.35*E1409,2)</f>
        <v>2.66</v>
      </c>
    </row>
    <row r="1412" spans="1:5" ht="14.25" customHeight="1">
      <c r="A1412" s="17">
        <v>5</v>
      </c>
      <c r="B1412" s="21"/>
      <c r="C1412" s="22" t="s">
        <v>86</v>
      </c>
      <c r="D1412" s="17" t="s">
        <v>9</v>
      </c>
      <c r="E1412" s="19">
        <v>1.41</v>
      </c>
    </row>
    <row r="1413" spans="1:5">
      <c r="A1413" s="23"/>
      <c r="B1413" s="24"/>
      <c r="C1413" s="25" t="s">
        <v>22</v>
      </c>
      <c r="D1413" s="26" t="s">
        <v>9</v>
      </c>
      <c r="E1413" s="27">
        <f>ROUND(1.03*E1412,2)</f>
        <v>1.45</v>
      </c>
    </row>
    <row r="1414" spans="1:5">
      <c r="A1414" s="23"/>
      <c r="B1414" s="24"/>
      <c r="C1414" s="25" t="s">
        <v>13</v>
      </c>
      <c r="D1414" s="26" t="s">
        <v>7</v>
      </c>
      <c r="E1414" s="27">
        <f>ROUND(2*E1412,2)</f>
        <v>2.82</v>
      </c>
    </row>
    <row r="1415" spans="1:5" ht="14.25" customHeight="1">
      <c r="A1415" s="17"/>
      <c r="B1415" s="21"/>
      <c r="C1415" s="20" t="s">
        <v>87</v>
      </c>
      <c r="D1415" s="17" t="s">
        <v>9</v>
      </c>
      <c r="E1415" s="19">
        <f>ROUND(0.35*E1412,2)</f>
        <v>0.49</v>
      </c>
    </row>
    <row r="1416" spans="1:5">
      <c r="A1416" s="28"/>
      <c r="B1416" s="24"/>
      <c r="C1416" s="25" t="s">
        <v>19</v>
      </c>
      <c r="D1416" s="26" t="s">
        <v>7</v>
      </c>
      <c r="E1416" s="27">
        <f>ROUND(25*E1412,)</f>
        <v>35</v>
      </c>
    </row>
    <row r="1417" spans="1:5">
      <c r="A1417" s="17"/>
      <c r="B1417" s="21"/>
      <c r="C1417" s="20" t="s">
        <v>52</v>
      </c>
      <c r="D1417" s="17" t="s">
        <v>6</v>
      </c>
      <c r="E1417" s="19">
        <f>ROUND(1.6*E1412,2)</f>
        <v>2.2599999999999998</v>
      </c>
    </row>
    <row r="1418" spans="1:5" ht="14.25" customHeight="1">
      <c r="A1418" s="17"/>
      <c r="B1418" s="21"/>
      <c r="C1418" s="20" t="s">
        <v>55</v>
      </c>
      <c r="D1418" s="17" t="s">
        <v>21</v>
      </c>
      <c r="E1418" s="19">
        <f>ROUND(0.35*E1412,2)</f>
        <v>0.49</v>
      </c>
    </row>
    <row r="1419" spans="1:5" ht="14.25" customHeight="1">
      <c r="A1419" s="17"/>
      <c r="B1419" s="21"/>
      <c r="C1419" s="15" t="s">
        <v>57</v>
      </c>
      <c r="D1419" s="17"/>
      <c r="E1419" s="19"/>
    </row>
    <row r="1420" spans="1:5" ht="14.25" customHeight="1">
      <c r="A1420" s="17">
        <v>1</v>
      </c>
      <c r="B1420" s="21"/>
      <c r="C1420" s="22" t="s">
        <v>58</v>
      </c>
      <c r="D1420" s="17" t="s">
        <v>5</v>
      </c>
      <c r="E1420" s="19">
        <f>6*2+11.4*2-1.3</f>
        <v>33.5</v>
      </c>
    </row>
    <row r="1421" spans="1:5" ht="14.25" customHeight="1">
      <c r="A1421" s="17">
        <v>2</v>
      </c>
      <c r="B1421" s="21"/>
      <c r="C1421" s="22" t="s">
        <v>176</v>
      </c>
      <c r="D1421" s="17" t="s">
        <v>9</v>
      </c>
      <c r="E1421" s="19">
        <v>67.900000000000006</v>
      </c>
    </row>
    <row r="1422" spans="1:5" ht="14.25" customHeight="1">
      <c r="A1422" s="17"/>
      <c r="B1422" s="21"/>
      <c r="C1422" s="20" t="s">
        <v>19</v>
      </c>
      <c r="D1422" s="17" t="s">
        <v>7</v>
      </c>
      <c r="E1422" s="19">
        <f>ROUND(15*E1421,2)</f>
        <v>1018.5</v>
      </c>
    </row>
    <row r="1423" spans="1:5" ht="14.25" customHeight="1">
      <c r="A1423" s="17">
        <v>3</v>
      </c>
      <c r="B1423" s="21"/>
      <c r="C1423" s="22" t="s">
        <v>66</v>
      </c>
      <c r="D1423" s="17" t="s">
        <v>9</v>
      </c>
      <c r="E1423" s="19">
        <f>ROUND(0.05*E1421,2)</f>
        <v>3.4</v>
      </c>
    </row>
    <row r="1424" spans="1:5" ht="14.25" customHeight="1">
      <c r="A1424" s="28"/>
      <c r="B1424" s="24"/>
      <c r="C1424" s="25" t="s">
        <v>23</v>
      </c>
      <c r="D1424" s="26" t="s">
        <v>6</v>
      </c>
      <c r="E1424" s="27">
        <f>ROUND(0.8*E1423,2)</f>
        <v>2.72</v>
      </c>
    </row>
    <row r="1425" spans="1:5">
      <c r="A1425" s="17"/>
      <c r="B1425" s="21"/>
      <c r="C1425" s="20" t="s">
        <v>60</v>
      </c>
      <c r="D1425" s="17" t="s">
        <v>21</v>
      </c>
      <c r="E1425" s="19">
        <f>ROUND(0.6*E1423,2)</f>
        <v>2.04</v>
      </c>
    </row>
    <row r="1426" spans="1:5" ht="14.25" customHeight="1">
      <c r="A1426" s="17"/>
      <c r="B1426" s="21"/>
      <c r="C1426" s="20" t="s">
        <v>42</v>
      </c>
      <c r="D1426" s="17" t="s">
        <v>9</v>
      </c>
      <c r="E1426" s="19">
        <f>ROUND(0.05*E1423,2)</f>
        <v>0.17</v>
      </c>
    </row>
    <row r="1427" spans="1:5" ht="14.25" customHeight="1">
      <c r="A1427" s="17">
        <v>4</v>
      </c>
      <c r="B1427" s="21"/>
      <c r="C1427" s="22" t="s">
        <v>62</v>
      </c>
      <c r="D1427" s="17" t="s">
        <v>9</v>
      </c>
      <c r="E1427" s="19">
        <f>E1421</f>
        <v>67.900000000000006</v>
      </c>
    </row>
    <row r="1428" spans="1:5">
      <c r="A1428" s="17"/>
      <c r="B1428" s="21"/>
      <c r="C1428" s="20" t="s">
        <v>50</v>
      </c>
      <c r="D1428" s="17" t="s">
        <v>21</v>
      </c>
      <c r="E1428" s="19">
        <f>ROUND(0.15*E1427,2)</f>
        <v>10.19</v>
      </c>
    </row>
    <row r="1429" spans="1:5" ht="14.25" customHeight="1">
      <c r="A1429" s="29">
        <v>5</v>
      </c>
      <c r="B1429" s="29"/>
      <c r="C1429" s="30" t="s">
        <v>36</v>
      </c>
      <c r="D1429" s="29" t="s">
        <v>9</v>
      </c>
      <c r="E1429" s="31">
        <f>E1427</f>
        <v>67.900000000000006</v>
      </c>
    </row>
    <row r="1430" spans="1:5" ht="14.25" customHeight="1">
      <c r="A1430" s="29"/>
      <c r="B1430" s="29"/>
      <c r="C1430" s="33" t="s">
        <v>63</v>
      </c>
      <c r="D1430" s="29" t="s">
        <v>9</v>
      </c>
      <c r="E1430" s="31">
        <f>ROUND((1.08*E1429),2)</f>
        <v>73.33</v>
      </c>
    </row>
    <row r="1431" spans="1:5" ht="53.25" customHeight="1">
      <c r="A1431" s="29"/>
      <c r="B1431" s="29"/>
      <c r="C1431" s="33" t="s">
        <v>37</v>
      </c>
      <c r="D1431" s="29" t="s">
        <v>6</v>
      </c>
      <c r="E1431" s="31">
        <f>ROUND(0.4*E1429,2)</f>
        <v>27.16</v>
      </c>
    </row>
    <row r="1432" spans="1:5" ht="14.25" customHeight="1">
      <c r="A1432" s="29"/>
      <c r="B1432" s="29"/>
      <c r="C1432" s="33" t="s">
        <v>38</v>
      </c>
      <c r="D1432" s="29" t="s">
        <v>5</v>
      </c>
      <c r="E1432" s="31">
        <f>ROUND(0.5*E1429,2)</f>
        <v>33.950000000000003</v>
      </c>
    </row>
    <row r="1433" spans="1:5" ht="14.25" customHeight="1">
      <c r="A1433" s="29">
        <v>6</v>
      </c>
      <c r="B1433" s="29"/>
      <c r="C1433" s="30" t="s">
        <v>64</v>
      </c>
      <c r="D1433" s="29" t="s">
        <v>5</v>
      </c>
      <c r="E1433" s="31">
        <f>E1420</f>
        <v>33.5</v>
      </c>
    </row>
    <row r="1434" spans="1:5" ht="14.25" customHeight="1">
      <c r="A1434" s="29">
        <v>7</v>
      </c>
      <c r="B1434" s="29"/>
      <c r="C1434" s="30" t="s">
        <v>65</v>
      </c>
      <c r="D1434" s="29" t="s">
        <v>5</v>
      </c>
      <c r="E1434" s="31">
        <v>1.3</v>
      </c>
    </row>
    <row r="1435" spans="1:5" ht="14.25" customHeight="1">
      <c r="A1435" s="29"/>
      <c r="B1435" s="29"/>
      <c r="C1435" s="30"/>
      <c r="D1435" s="29"/>
      <c r="E1435" s="31"/>
    </row>
    <row r="1436" spans="1:5" ht="14.25" customHeight="1">
      <c r="A1436" s="17">
        <v>7</v>
      </c>
      <c r="B1436" s="21"/>
      <c r="C1436" s="22" t="s">
        <v>173</v>
      </c>
      <c r="D1436" s="17" t="s">
        <v>9</v>
      </c>
      <c r="E1436" s="19">
        <f>2.3*1.3+2.3*1</f>
        <v>5.29</v>
      </c>
    </row>
    <row r="1437" spans="1:5" ht="14.25" customHeight="1">
      <c r="A1437" s="13"/>
      <c r="B1437" s="13"/>
      <c r="C1437" s="15" t="s">
        <v>115</v>
      </c>
      <c r="D1437" s="13"/>
      <c r="E1437" s="14"/>
    </row>
    <row r="1438" spans="1:5" ht="14.25" customHeight="1">
      <c r="A1438" s="13"/>
      <c r="B1438" s="13"/>
      <c r="C1438" s="15" t="s">
        <v>56</v>
      </c>
      <c r="D1438" s="13"/>
      <c r="E1438" s="14"/>
    </row>
    <row r="1439" spans="1:5" ht="14.25" customHeight="1">
      <c r="A1439" s="16">
        <v>1</v>
      </c>
      <c r="B1439" s="17"/>
      <c r="C1439" s="18" t="s">
        <v>47</v>
      </c>
      <c r="D1439" s="17" t="s">
        <v>9</v>
      </c>
      <c r="E1439" s="19">
        <v>25.7</v>
      </c>
    </row>
    <row r="1440" spans="1:5">
      <c r="A1440" s="16">
        <v>2</v>
      </c>
      <c r="B1440" s="17"/>
      <c r="C1440" s="18" t="s">
        <v>77</v>
      </c>
      <c r="D1440" s="17" t="s">
        <v>9</v>
      </c>
      <c r="E1440" s="19">
        <f>ROUND(0.02*E1439,2)</f>
        <v>0.51</v>
      </c>
    </row>
    <row r="1441" spans="1:5" ht="14.25" customHeight="1">
      <c r="A1441" s="16"/>
      <c r="B1441" s="20"/>
      <c r="C1441" s="20" t="s">
        <v>49</v>
      </c>
      <c r="D1441" s="17" t="s">
        <v>6</v>
      </c>
      <c r="E1441" s="19">
        <f>ROUND(15*E1440,2)</f>
        <v>7.65</v>
      </c>
    </row>
    <row r="1442" spans="1:5" ht="14.25" customHeight="1">
      <c r="A1442" s="17">
        <v>3</v>
      </c>
      <c r="B1442" s="21"/>
      <c r="C1442" s="22" t="s">
        <v>61</v>
      </c>
      <c r="D1442" s="17" t="s">
        <v>9</v>
      </c>
      <c r="E1442" s="19">
        <f>E1439</f>
        <v>25.7</v>
      </c>
    </row>
    <row r="1443" spans="1:5" ht="14.25" customHeight="1">
      <c r="A1443" s="17"/>
      <c r="B1443" s="21"/>
      <c r="C1443" s="20" t="s">
        <v>50</v>
      </c>
      <c r="D1443" s="17" t="s">
        <v>21</v>
      </c>
      <c r="E1443" s="19">
        <f>ROUND(0.15*E1442,2)</f>
        <v>3.86</v>
      </c>
    </row>
    <row r="1444" spans="1:5">
      <c r="A1444" s="17"/>
      <c r="B1444" s="21"/>
      <c r="C1444" s="20" t="s">
        <v>51</v>
      </c>
      <c r="D1444" s="17" t="s">
        <v>6</v>
      </c>
      <c r="E1444" s="19">
        <f>ROUND(8.5*E1442,2)</f>
        <v>218.45</v>
      </c>
    </row>
    <row r="1445" spans="1:5" ht="44.25" customHeight="1">
      <c r="A1445" s="17"/>
      <c r="B1445" s="21"/>
      <c r="C1445" s="20" t="s">
        <v>52</v>
      </c>
      <c r="D1445" s="17" t="s">
        <v>6</v>
      </c>
      <c r="E1445" s="19">
        <f>ROUND(1.6*E1442,2)</f>
        <v>41.12</v>
      </c>
    </row>
    <row r="1446" spans="1:5" ht="14.25" customHeight="1">
      <c r="A1446" s="17"/>
      <c r="B1446" s="21"/>
      <c r="C1446" s="20" t="s">
        <v>53</v>
      </c>
      <c r="D1446" s="17" t="s">
        <v>6</v>
      </c>
      <c r="E1446" s="19">
        <f>ROUND(1.6*E1442,2)</f>
        <v>41.12</v>
      </c>
    </row>
    <row r="1447" spans="1:5" ht="14.25" customHeight="1">
      <c r="A1447" s="17"/>
      <c r="B1447" s="21"/>
      <c r="C1447" s="20" t="s">
        <v>42</v>
      </c>
      <c r="D1447" s="17" t="s">
        <v>9</v>
      </c>
      <c r="E1447" s="19">
        <f>ROUND(0.05*E1442,2)</f>
        <v>1.29</v>
      </c>
    </row>
    <row r="1448" spans="1:5" ht="14.25" customHeight="1">
      <c r="A1448" s="17">
        <v>4</v>
      </c>
      <c r="B1448" s="21"/>
      <c r="C1448" s="22" t="s">
        <v>54</v>
      </c>
      <c r="D1448" s="17" t="s">
        <v>9</v>
      </c>
      <c r="E1448" s="19">
        <f>E1442</f>
        <v>25.7</v>
      </c>
    </row>
    <row r="1449" spans="1:5" ht="14.25" customHeight="1">
      <c r="A1449" s="17"/>
      <c r="B1449" s="21"/>
      <c r="C1449" s="20" t="s">
        <v>55</v>
      </c>
      <c r="D1449" s="17" t="s">
        <v>21</v>
      </c>
      <c r="E1449" s="19">
        <f>ROUND(0.35*E1448,2)</f>
        <v>9</v>
      </c>
    </row>
    <row r="1450" spans="1:5" ht="14.25" customHeight="1">
      <c r="A1450" s="17">
        <v>5</v>
      </c>
      <c r="B1450" s="21"/>
      <c r="C1450" s="22" t="s">
        <v>86</v>
      </c>
      <c r="D1450" s="17" t="s">
        <v>9</v>
      </c>
      <c r="E1450" s="19">
        <v>0.94</v>
      </c>
    </row>
    <row r="1451" spans="1:5" ht="14.25" customHeight="1">
      <c r="A1451" s="23"/>
      <c r="B1451" s="24"/>
      <c r="C1451" s="25" t="s">
        <v>22</v>
      </c>
      <c r="D1451" s="26" t="s">
        <v>9</v>
      </c>
      <c r="E1451" s="27">
        <f>ROUND(1.03*E1450,2)</f>
        <v>0.97</v>
      </c>
    </row>
    <row r="1452" spans="1:5" ht="14.25" customHeight="1">
      <c r="A1452" s="23"/>
      <c r="B1452" s="24"/>
      <c r="C1452" s="25" t="s">
        <v>13</v>
      </c>
      <c r="D1452" s="26" t="s">
        <v>7</v>
      </c>
      <c r="E1452" s="27">
        <f>ROUND(2*E1450,2)</f>
        <v>1.88</v>
      </c>
    </row>
    <row r="1453" spans="1:5">
      <c r="A1453" s="17"/>
      <c r="B1453" s="21"/>
      <c r="C1453" s="20" t="s">
        <v>87</v>
      </c>
      <c r="D1453" s="17" t="s">
        <v>9</v>
      </c>
      <c r="E1453" s="19">
        <f>ROUND(0.35*E1450,2)</f>
        <v>0.33</v>
      </c>
    </row>
    <row r="1454" spans="1:5">
      <c r="A1454" s="28"/>
      <c r="B1454" s="24"/>
      <c r="C1454" s="25" t="s">
        <v>19</v>
      </c>
      <c r="D1454" s="26" t="s">
        <v>7</v>
      </c>
      <c r="E1454" s="27">
        <f>ROUND(25*E1450,)</f>
        <v>24</v>
      </c>
    </row>
    <row r="1455" spans="1:5" ht="14.25" customHeight="1">
      <c r="A1455" s="17"/>
      <c r="B1455" s="21"/>
      <c r="C1455" s="20" t="s">
        <v>52</v>
      </c>
      <c r="D1455" s="17" t="s">
        <v>6</v>
      </c>
      <c r="E1455" s="19">
        <f>ROUND(1.6*E1450,2)</f>
        <v>1.5</v>
      </c>
    </row>
    <row r="1456" spans="1:5">
      <c r="A1456" s="17"/>
      <c r="B1456" s="21"/>
      <c r="C1456" s="20" t="s">
        <v>55</v>
      </c>
      <c r="D1456" s="17" t="s">
        <v>21</v>
      </c>
      <c r="E1456" s="19">
        <f>ROUND(0.35*E1450,2)</f>
        <v>0.33</v>
      </c>
    </row>
    <row r="1457" spans="1:5" ht="14.25" customHeight="1">
      <c r="A1457" s="17"/>
      <c r="B1457" s="21"/>
      <c r="C1457" s="15" t="s">
        <v>57</v>
      </c>
      <c r="D1457" s="17"/>
      <c r="E1457" s="19"/>
    </row>
    <row r="1458" spans="1:5">
      <c r="A1458" s="17">
        <v>1</v>
      </c>
      <c r="B1458" s="21"/>
      <c r="C1458" s="22" t="s">
        <v>58</v>
      </c>
      <c r="D1458" s="17" t="s">
        <v>5</v>
      </c>
      <c r="E1458" s="19">
        <f>1.4*2+2.9*2-1</f>
        <v>7.6</v>
      </c>
    </row>
    <row r="1459" spans="1:5" ht="14.25" customHeight="1">
      <c r="A1459" s="17">
        <v>2</v>
      </c>
      <c r="B1459" s="21"/>
      <c r="C1459" s="22" t="s">
        <v>176</v>
      </c>
      <c r="D1459" s="17" t="s">
        <v>9</v>
      </c>
      <c r="E1459" s="19">
        <v>3.7</v>
      </c>
    </row>
    <row r="1460" spans="1:5" ht="14.25" customHeight="1">
      <c r="A1460" s="17"/>
      <c r="B1460" s="21"/>
      <c r="C1460" s="20" t="s">
        <v>19</v>
      </c>
      <c r="D1460" s="17" t="s">
        <v>7</v>
      </c>
      <c r="E1460" s="19">
        <f>ROUND(15*E1459,2)</f>
        <v>55.5</v>
      </c>
    </row>
    <row r="1461" spans="1:5" ht="14.25" customHeight="1">
      <c r="A1461" s="17">
        <v>3</v>
      </c>
      <c r="B1461" s="21"/>
      <c r="C1461" s="22" t="s">
        <v>66</v>
      </c>
      <c r="D1461" s="17" t="s">
        <v>9</v>
      </c>
      <c r="E1461" s="19">
        <f>ROUND(0.05*E1459,2)</f>
        <v>0.19</v>
      </c>
    </row>
    <row r="1462" spans="1:5" ht="14.25" customHeight="1">
      <c r="A1462" s="28"/>
      <c r="B1462" s="24"/>
      <c r="C1462" s="25" t="s">
        <v>23</v>
      </c>
      <c r="D1462" s="26" t="s">
        <v>6</v>
      </c>
      <c r="E1462" s="27">
        <f>ROUND(0.8*E1461,2)</f>
        <v>0.15</v>
      </c>
    </row>
    <row r="1463" spans="1:5" ht="14.25" customHeight="1">
      <c r="A1463" s="17"/>
      <c r="B1463" s="21"/>
      <c r="C1463" s="20" t="s">
        <v>60</v>
      </c>
      <c r="D1463" s="17" t="s">
        <v>21</v>
      </c>
      <c r="E1463" s="19">
        <f>ROUND(0.6*E1461,2)</f>
        <v>0.11</v>
      </c>
    </row>
    <row r="1464" spans="1:5" ht="14.25" customHeight="1">
      <c r="A1464" s="17"/>
      <c r="B1464" s="21"/>
      <c r="C1464" s="20" t="s">
        <v>42</v>
      </c>
      <c r="D1464" s="17" t="s">
        <v>9</v>
      </c>
      <c r="E1464" s="19">
        <f>ROUND(0.05*E1461,2)</f>
        <v>0.01</v>
      </c>
    </row>
    <row r="1465" spans="1:5" ht="14.25" customHeight="1">
      <c r="A1465" s="17">
        <v>4</v>
      </c>
      <c r="B1465" s="21"/>
      <c r="C1465" s="22" t="s">
        <v>62</v>
      </c>
      <c r="D1465" s="17" t="s">
        <v>9</v>
      </c>
      <c r="E1465" s="19">
        <f>E1459</f>
        <v>3.7</v>
      </c>
    </row>
    <row r="1466" spans="1:5">
      <c r="A1466" s="17"/>
      <c r="B1466" s="21"/>
      <c r="C1466" s="20" t="s">
        <v>50</v>
      </c>
      <c r="D1466" s="17" t="s">
        <v>21</v>
      </c>
      <c r="E1466" s="19">
        <f>ROUND(0.15*E1465,2)</f>
        <v>0.56000000000000005</v>
      </c>
    </row>
    <row r="1467" spans="1:5" ht="14.25" customHeight="1">
      <c r="A1467" s="29">
        <v>5</v>
      </c>
      <c r="B1467" s="29"/>
      <c r="C1467" s="30" t="s">
        <v>36</v>
      </c>
      <c r="D1467" s="29" t="s">
        <v>9</v>
      </c>
      <c r="E1467" s="31">
        <f>E1465</f>
        <v>3.7</v>
      </c>
    </row>
    <row r="1468" spans="1:5" ht="14.25" customHeight="1">
      <c r="A1468" s="29"/>
      <c r="B1468" s="29"/>
      <c r="C1468" s="33" t="s">
        <v>63</v>
      </c>
      <c r="D1468" s="29" t="s">
        <v>9</v>
      </c>
      <c r="E1468" s="31">
        <f>ROUND((1.08*E1467),2)</f>
        <v>4</v>
      </c>
    </row>
    <row r="1469" spans="1:5" ht="58.5" customHeight="1">
      <c r="A1469" s="29"/>
      <c r="B1469" s="29"/>
      <c r="C1469" s="33" t="s">
        <v>37</v>
      </c>
      <c r="D1469" s="29" t="s">
        <v>6</v>
      </c>
      <c r="E1469" s="31">
        <f>ROUND(0.4*E1467,2)</f>
        <v>1.48</v>
      </c>
    </row>
    <row r="1470" spans="1:5" ht="14.25" customHeight="1">
      <c r="A1470" s="29"/>
      <c r="B1470" s="29"/>
      <c r="C1470" s="33" t="s">
        <v>38</v>
      </c>
      <c r="D1470" s="29" t="s">
        <v>5</v>
      </c>
      <c r="E1470" s="31">
        <f>ROUND(0.5*E1467,2)</f>
        <v>1.85</v>
      </c>
    </row>
    <row r="1471" spans="1:5" ht="14.25" customHeight="1">
      <c r="A1471" s="29">
        <v>6</v>
      </c>
      <c r="B1471" s="29"/>
      <c r="C1471" s="30" t="s">
        <v>64</v>
      </c>
      <c r="D1471" s="29" t="s">
        <v>5</v>
      </c>
      <c r="E1471" s="31">
        <f>E1458</f>
        <v>7.6</v>
      </c>
    </row>
    <row r="1472" spans="1:5" ht="14.25" customHeight="1">
      <c r="A1472" s="29">
        <v>7</v>
      </c>
      <c r="B1472" s="29"/>
      <c r="C1472" s="30" t="s">
        <v>65</v>
      </c>
      <c r="D1472" s="29" t="s">
        <v>5</v>
      </c>
      <c r="E1472" s="31">
        <v>1</v>
      </c>
    </row>
    <row r="1473" spans="1:5" ht="14.25" customHeight="1">
      <c r="A1473" s="29"/>
      <c r="B1473" s="29"/>
      <c r="C1473" s="30"/>
      <c r="D1473" s="29"/>
      <c r="E1473" s="31"/>
    </row>
    <row r="1474" spans="1:5" ht="14.25" customHeight="1">
      <c r="A1474" s="17">
        <v>7</v>
      </c>
      <c r="B1474" s="21"/>
      <c r="C1474" s="22" t="s">
        <v>173</v>
      </c>
      <c r="D1474" s="17" t="s">
        <v>9</v>
      </c>
      <c r="E1474" s="19">
        <f>2.3*1*3</f>
        <v>6.9</v>
      </c>
    </row>
    <row r="1475" spans="1:5" ht="14.25" customHeight="1">
      <c r="A1475" s="13"/>
      <c r="B1475" s="13"/>
      <c r="C1475" s="15" t="s">
        <v>116</v>
      </c>
      <c r="D1475" s="13"/>
      <c r="E1475" s="14"/>
    </row>
    <row r="1476" spans="1:5" ht="14.25" customHeight="1">
      <c r="A1476" s="13"/>
      <c r="B1476" s="13"/>
      <c r="C1476" s="15" t="s">
        <v>56</v>
      </c>
      <c r="D1476" s="13"/>
      <c r="E1476" s="14"/>
    </row>
    <row r="1477" spans="1:5" ht="14.25" customHeight="1">
      <c r="A1477" s="16">
        <v>1</v>
      </c>
      <c r="B1477" s="17"/>
      <c r="C1477" s="18" t="s">
        <v>47</v>
      </c>
      <c r="D1477" s="17" t="s">
        <v>9</v>
      </c>
      <c r="E1477" s="19">
        <v>74.92</v>
      </c>
    </row>
    <row r="1478" spans="1:5">
      <c r="A1478" s="16">
        <v>2</v>
      </c>
      <c r="B1478" s="17"/>
      <c r="C1478" s="18" t="s">
        <v>77</v>
      </c>
      <c r="D1478" s="17" t="s">
        <v>9</v>
      </c>
      <c r="E1478" s="19">
        <f>ROUND(0.02*E1477,2)</f>
        <v>1.5</v>
      </c>
    </row>
    <row r="1479" spans="1:5" ht="14.25" customHeight="1">
      <c r="A1479" s="16"/>
      <c r="B1479" s="20"/>
      <c r="C1479" s="20" t="s">
        <v>49</v>
      </c>
      <c r="D1479" s="17" t="s">
        <v>6</v>
      </c>
      <c r="E1479" s="19">
        <f>ROUND(15*E1478,2)</f>
        <v>22.5</v>
      </c>
    </row>
    <row r="1480" spans="1:5" ht="14.25" customHeight="1">
      <c r="A1480" s="17">
        <v>3</v>
      </c>
      <c r="B1480" s="21"/>
      <c r="C1480" s="22" t="s">
        <v>61</v>
      </c>
      <c r="D1480" s="17" t="s">
        <v>9</v>
      </c>
      <c r="E1480" s="19">
        <f>E1477</f>
        <v>74.92</v>
      </c>
    </row>
    <row r="1481" spans="1:5" ht="14.25" customHeight="1">
      <c r="A1481" s="17"/>
      <c r="B1481" s="21"/>
      <c r="C1481" s="20" t="s">
        <v>50</v>
      </c>
      <c r="D1481" s="17" t="s">
        <v>21</v>
      </c>
      <c r="E1481" s="19">
        <f>ROUND(0.15*E1480,2)</f>
        <v>11.24</v>
      </c>
    </row>
    <row r="1482" spans="1:5">
      <c r="A1482" s="17"/>
      <c r="B1482" s="21"/>
      <c r="C1482" s="20" t="s">
        <v>51</v>
      </c>
      <c r="D1482" s="17" t="s">
        <v>6</v>
      </c>
      <c r="E1482" s="19">
        <f>ROUND(8.5*E1480,2)</f>
        <v>636.82000000000005</v>
      </c>
    </row>
    <row r="1483" spans="1:5" ht="14.25" customHeight="1">
      <c r="A1483" s="17"/>
      <c r="B1483" s="21"/>
      <c r="C1483" s="20" t="s">
        <v>52</v>
      </c>
      <c r="D1483" s="17" t="s">
        <v>6</v>
      </c>
      <c r="E1483" s="19">
        <f>ROUND(1.6*E1480,2)</f>
        <v>119.87</v>
      </c>
    </row>
    <row r="1484" spans="1:5" ht="14.25" customHeight="1">
      <c r="A1484" s="17"/>
      <c r="B1484" s="21"/>
      <c r="C1484" s="20" t="s">
        <v>53</v>
      </c>
      <c r="D1484" s="17" t="s">
        <v>6</v>
      </c>
      <c r="E1484" s="19">
        <f>ROUND(1.6*E1480,2)</f>
        <v>119.87</v>
      </c>
    </row>
    <row r="1485" spans="1:5" ht="14.25" customHeight="1">
      <c r="A1485" s="17"/>
      <c r="B1485" s="21"/>
      <c r="C1485" s="20" t="s">
        <v>42</v>
      </c>
      <c r="D1485" s="17" t="s">
        <v>9</v>
      </c>
      <c r="E1485" s="19">
        <f>ROUND(0.05*E1480,2)</f>
        <v>3.75</v>
      </c>
    </row>
    <row r="1486" spans="1:5" ht="30" customHeight="1">
      <c r="A1486" s="17">
        <v>4</v>
      </c>
      <c r="B1486" s="21"/>
      <c r="C1486" s="22" t="s">
        <v>54</v>
      </c>
      <c r="D1486" s="17" t="s">
        <v>9</v>
      </c>
      <c r="E1486" s="19">
        <f>E1480</f>
        <v>74.92</v>
      </c>
    </row>
    <row r="1487" spans="1:5" ht="14.25" customHeight="1">
      <c r="A1487" s="17"/>
      <c r="B1487" s="21"/>
      <c r="C1487" s="20" t="s">
        <v>55</v>
      </c>
      <c r="D1487" s="17" t="s">
        <v>21</v>
      </c>
      <c r="E1487" s="19">
        <f>ROUND(0.35*E1486,2)</f>
        <v>26.22</v>
      </c>
    </row>
    <row r="1488" spans="1:5" ht="14.25" customHeight="1">
      <c r="A1488" s="17">
        <v>6</v>
      </c>
      <c r="B1488" s="21"/>
      <c r="C1488" s="22" t="s">
        <v>88</v>
      </c>
      <c r="D1488" s="17" t="s">
        <v>9</v>
      </c>
      <c r="E1488" s="19">
        <v>3.8</v>
      </c>
    </row>
    <row r="1489" spans="1:5" ht="14.25" customHeight="1">
      <c r="A1489" s="17"/>
      <c r="B1489" s="21"/>
      <c r="C1489" s="20" t="s">
        <v>52</v>
      </c>
      <c r="D1489" s="17" t="s">
        <v>6</v>
      </c>
      <c r="E1489" s="19">
        <f>ROUND(1.6*E1488,2)</f>
        <v>6.08</v>
      </c>
    </row>
    <row r="1490" spans="1:5" ht="14.25" customHeight="1">
      <c r="A1490" s="17"/>
      <c r="B1490" s="21"/>
      <c r="C1490" s="20" t="s">
        <v>55</v>
      </c>
      <c r="D1490" s="17" t="s">
        <v>21</v>
      </c>
      <c r="E1490" s="19">
        <f>ROUND(0.35*E1488,2)</f>
        <v>1.33</v>
      </c>
    </row>
    <row r="1491" spans="1:5" ht="30">
      <c r="A1491" s="17">
        <v>5</v>
      </c>
      <c r="B1491" s="21"/>
      <c r="C1491" s="22" t="s">
        <v>86</v>
      </c>
      <c r="D1491" s="17" t="s">
        <v>9</v>
      </c>
      <c r="E1491" s="19">
        <v>0.31</v>
      </c>
    </row>
    <row r="1492" spans="1:5">
      <c r="A1492" s="23"/>
      <c r="B1492" s="24"/>
      <c r="C1492" s="25" t="s">
        <v>22</v>
      </c>
      <c r="D1492" s="26" t="s">
        <v>9</v>
      </c>
      <c r="E1492" s="27">
        <f>ROUND(1.03*E1491,2)</f>
        <v>0.32</v>
      </c>
    </row>
    <row r="1493" spans="1:5">
      <c r="A1493" s="23"/>
      <c r="B1493" s="24"/>
      <c r="C1493" s="25" t="s">
        <v>13</v>
      </c>
      <c r="D1493" s="26" t="s">
        <v>7</v>
      </c>
      <c r="E1493" s="27">
        <f>ROUND(2*E1491,2)</f>
        <v>0.62</v>
      </c>
    </row>
    <row r="1494" spans="1:5" ht="14.25" customHeight="1">
      <c r="A1494" s="17"/>
      <c r="B1494" s="21"/>
      <c r="C1494" s="20" t="s">
        <v>87</v>
      </c>
      <c r="D1494" s="17" t="s">
        <v>9</v>
      </c>
      <c r="E1494" s="19">
        <f>ROUND(0.35*E1491,2)</f>
        <v>0.11</v>
      </c>
    </row>
    <row r="1495" spans="1:5">
      <c r="A1495" s="28"/>
      <c r="B1495" s="24"/>
      <c r="C1495" s="25" t="s">
        <v>19</v>
      </c>
      <c r="D1495" s="26" t="s">
        <v>7</v>
      </c>
      <c r="E1495" s="27">
        <f>ROUND(25*E1491,)</f>
        <v>8</v>
      </c>
    </row>
    <row r="1496" spans="1:5">
      <c r="A1496" s="17"/>
      <c r="B1496" s="21"/>
      <c r="C1496" s="20" t="s">
        <v>52</v>
      </c>
      <c r="D1496" s="17" t="s">
        <v>6</v>
      </c>
      <c r="E1496" s="19">
        <f>ROUND(1.6*E1491,2)</f>
        <v>0.5</v>
      </c>
    </row>
    <row r="1497" spans="1:5" ht="14.25" customHeight="1">
      <c r="A1497" s="17"/>
      <c r="B1497" s="21"/>
      <c r="C1497" s="20" t="s">
        <v>55</v>
      </c>
      <c r="D1497" s="17" t="s">
        <v>21</v>
      </c>
      <c r="E1497" s="19">
        <f>ROUND(0.35*E1491,2)</f>
        <v>0.11</v>
      </c>
    </row>
    <row r="1498" spans="1:5" ht="14.25" customHeight="1">
      <c r="A1498" s="17"/>
      <c r="B1498" s="21"/>
      <c r="C1498" s="15" t="s">
        <v>57</v>
      </c>
      <c r="D1498" s="17"/>
      <c r="E1498" s="19"/>
    </row>
    <row r="1499" spans="1:5" ht="14.25" customHeight="1">
      <c r="A1499" s="17">
        <v>1</v>
      </c>
      <c r="B1499" s="21"/>
      <c r="C1499" s="22" t="s">
        <v>58</v>
      </c>
      <c r="D1499" s="17" t="s">
        <v>5</v>
      </c>
      <c r="E1499" s="19">
        <f>6*2+5.5*2-1</f>
        <v>22</v>
      </c>
    </row>
    <row r="1500" spans="1:5" ht="14.25" customHeight="1">
      <c r="A1500" s="17">
        <v>2</v>
      </c>
      <c r="B1500" s="21"/>
      <c r="C1500" s="22" t="s">
        <v>176</v>
      </c>
      <c r="D1500" s="17" t="s">
        <v>9</v>
      </c>
      <c r="E1500" s="19">
        <v>33.1</v>
      </c>
    </row>
    <row r="1501" spans="1:5" ht="14.25" customHeight="1">
      <c r="A1501" s="17"/>
      <c r="B1501" s="21"/>
      <c r="C1501" s="20" t="s">
        <v>19</v>
      </c>
      <c r="D1501" s="17" t="s">
        <v>7</v>
      </c>
      <c r="E1501" s="19">
        <f>ROUND(15*E1500,2)</f>
        <v>496.5</v>
      </c>
    </row>
    <row r="1502" spans="1:5" ht="14.25" customHeight="1">
      <c r="A1502" s="17">
        <v>3</v>
      </c>
      <c r="B1502" s="21"/>
      <c r="C1502" s="22" t="s">
        <v>66</v>
      </c>
      <c r="D1502" s="17" t="s">
        <v>9</v>
      </c>
      <c r="E1502" s="19">
        <f>ROUND(0.05*E1500,2)</f>
        <v>1.66</v>
      </c>
    </row>
    <row r="1503" spans="1:5" ht="14.25" customHeight="1">
      <c r="A1503" s="28"/>
      <c r="B1503" s="24"/>
      <c r="C1503" s="25" t="s">
        <v>23</v>
      </c>
      <c r="D1503" s="26" t="s">
        <v>6</v>
      </c>
      <c r="E1503" s="27">
        <f>ROUND(0.8*E1502,2)</f>
        <v>1.33</v>
      </c>
    </row>
    <row r="1504" spans="1:5">
      <c r="A1504" s="17"/>
      <c r="B1504" s="21"/>
      <c r="C1504" s="20" t="s">
        <v>60</v>
      </c>
      <c r="D1504" s="17" t="s">
        <v>21</v>
      </c>
      <c r="E1504" s="19">
        <f>ROUND(0.6*E1502,2)</f>
        <v>1</v>
      </c>
    </row>
    <row r="1505" spans="1:5" ht="14.25" customHeight="1">
      <c r="A1505" s="17"/>
      <c r="B1505" s="21"/>
      <c r="C1505" s="20" t="s">
        <v>42</v>
      </c>
      <c r="D1505" s="17" t="s">
        <v>9</v>
      </c>
      <c r="E1505" s="19">
        <f>ROUND(0.05*E1502,2)</f>
        <v>0.08</v>
      </c>
    </row>
    <row r="1506" spans="1:5" ht="14.25" customHeight="1">
      <c r="A1506" s="17">
        <v>4</v>
      </c>
      <c r="B1506" s="21"/>
      <c r="C1506" s="22" t="s">
        <v>62</v>
      </c>
      <c r="D1506" s="17" t="s">
        <v>9</v>
      </c>
      <c r="E1506" s="19">
        <f>E1500</f>
        <v>33.1</v>
      </c>
    </row>
    <row r="1507" spans="1:5">
      <c r="A1507" s="17"/>
      <c r="B1507" s="21"/>
      <c r="C1507" s="20" t="s">
        <v>50</v>
      </c>
      <c r="D1507" s="17" t="s">
        <v>21</v>
      </c>
      <c r="E1507" s="19">
        <f>ROUND(0.15*E1506,2)</f>
        <v>4.97</v>
      </c>
    </row>
    <row r="1508" spans="1:5" ht="14.25" customHeight="1">
      <c r="A1508" s="29">
        <v>5</v>
      </c>
      <c r="B1508" s="29"/>
      <c r="C1508" s="30" t="s">
        <v>36</v>
      </c>
      <c r="D1508" s="29" t="s">
        <v>9</v>
      </c>
      <c r="E1508" s="31">
        <f>E1506</f>
        <v>33.1</v>
      </c>
    </row>
    <row r="1509" spans="1:5" ht="14.25" customHeight="1">
      <c r="A1509" s="29"/>
      <c r="B1509" s="29"/>
      <c r="C1509" s="33" t="s">
        <v>63</v>
      </c>
      <c r="D1509" s="29" t="s">
        <v>9</v>
      </c>
      <c r="E1509" s="31">
        <f>ROUND((1.08*E1508),2)</f>
        <v>35.75</v>
      </c>
    </row>
    <row r="1510" spans="1:5" ht="55.5" customHeight="1">
      <c r="A1510" s="29"/>
      <c r="B1510" s="29"/>
      <c r="C1510" s="33" t="s">
        <v>37</v>
      </c>
      <c r="D1510" s="29" t="s">
        <v>6</v>
      </c>
      <c r="E1510" s="31">
        <f>ROUND(0.4*E1508,2)</f>
        <v>13.24</v>
      </c>
    </row>
    <row r="1511" spans="1:5" ht="14.25" customHeight="1">
      <c r="A1511" s="29"/>
      <c r="B1511" s="29"/>
      <c r="C1511" s="33" t="s">
        <v>38</v>
      </c>
      <c r="D1511" s="29" t="s">
        <v>5</v>
      </c>
      <c r="E1511" s="31">
        <f>ROUND(0.5*E1508,2)</f>
        <v>16.55</v>
      </c>
    </row>
    <row r="1512" spans="1:5" ht="14.25" customHeight="1">
      <c r="A1512" s="29">
        <v>6</v>
      </c>
      <c r="B1512" s="29"/>
      <c r="C1512" s="30" t="s">
        <v>64</v>
      </c>
      <c r="D1512" s="29" t="s">
        <v>5</v>
      </c>
      <c r="E1512" s="31">
        <f>E1499</f>
        <v>22</v>
      </c>
    </row>
    <row r="1513" spans="1:5" ht="14.25" customHeight="1">
      <c r="A1513" s="29">
        <v>7</v>
      </c>
      <c r="B1513" s="29"/>
      <c r="C1513" s="30" t="s">
        <v>65</v>
      </c>
      <c r="D1513" s="29" t="s">
        <v>5</v>
      </c>
      <c r="E1513" s="31">
        <v>1</v>
      </c>
    </row>
    <row r="1514" spans="1:5" ht="14.25" customHeight="1">
      <c r="A1514" s="29"/>
      <c r="B1514" s="29"/>
      <c r="C1514" s="30"/>
      <c r="D1514" s="29"/>
      <c r="E1514" s="31"/>
    </row>
    <row r="1515" spans="1:5" ht="14.25" customHeight="1">
      <c r="A1515" s="17">
        <v>7</v>
      </c>
      <c r="B1515" s="21"/>
      <c r="C1515" s="22" t="s">
        <v>173</v>
      </c>
      <c r="D1515" s="17" t="s">
        <v>9</v>
      </c>
      <c r="E1515" s="19">
        <f>2.3*1</f>
        <v>2.2999999999999998</v>
      </c>
    </row>
    <row r="1516" spans="1:5" ht="14.25" customHeight="1">
      <c r="A1516" s="13"/>
      <c r="B1516" s="13"/>
      <c r="C1516" s="15" t="s">
        <v>117</v>
      </c>
      <c r="D1516" s="13"/>
      <c r="E1516" s="14"/>
    </row>
    <row r="1517" spans="1:5" ht="14.25" customHeight="1">
      <c r="A1517" s="13"/>
      <c r="B1517" s="13"/>
      <c r="C1517" s="15" t="s">
        <v>56</v>
      </c>
      <c r="D1517" s="13"/>
      <c r="E1517" s="14"/>
    </row>
    <row r="1518" spans="1:5" ht="14.25" customHeight="1">
      <c r="A1518" s="16">
        <v>1</v>
      </c>
      <c r="B1518" s="17"/>
      <c r="C1518" s="18" t="s">
        <v>47</v>
      </c>
      <c r="D1518" s="17" t="s">
        <v>9</v>
      </c>
      <c r="E1518" s="19">
        <v>28.14</v>
      </c>
    </row>
    <row r="1519" spans="1:5">
      <c r="A1519" s="16">
        <v>2</v>
      </c>
      <c r="B1519" s="17"/>
      <c r="C1519" s="18" t="s">
        <v>77</v>
      </c>
      <c r="D1519" s="17" t="s">
        <v>9</v>
      </c>
      <c r="E1519" s="19">
        <f>ROUND(0.02*E1518,2)</f>
        <v>0.56000000000000005</v>
      </c>
    </row>
    <row r="1520" spans="1:5" ht="14.25" customHeight="1">
      <c r="A1520" s="16"/>
      <c r="B1520" s="20"/>
      <c r="C1520" s="20" t="s">
        <v>49</v>
      </c>
      <c r="D1520" s="17" t="s">
        <v>6</v>
      </c>
      <c r="E1520" s="19">
        <f>ROUND(15*E1519,2)</f>
        <v>8.4</v>
      </c>
    </row>
    <row r="1521" spans="1:5" ht="14.25" customHeight="1">
      <c r="A1521" s="17">
        <v>3</v>
      </c>
      <c r="B1521" s="21"/>
      <c r="C1521" s="22" t="s">
        <v>61</v>
      </c>
      <c r="D1521" s="17" t="s">
        <v>9</v>
      </c>
      <c r="E1521" s="19">
        <f>E1518</f>
        <v>28.14</v>
      </c>
    </row>
    <row r="1522" spans="1:5" ht="14.25" customHeight="1">
      <c r="A1522" s="17"/>
      <c r="B1522" s="21"/>
      <c r="C1522" s="20" t="s">
        <v>50</v>
      </c>
      <c r="D1522" s="17" t="s">
        <v>21</v>
      </c>
      <c r="E1522" s="19">
        <f>ROUND(0.15*E1521,2)</f>
        <v>4.22</v>
      </c>
    </row>
    <row r="1523" spans="1:5">
      <c r="A1523" s="17"/>
      <c r="B1523" s="21"/>
      <c r="C1523" s="20" t="s">
        <v>51</v>
      </c>
      <c r="D1523" s="17" t="s">
        <v>6</v>
      </c>
      <c r="E1523" s="19">
        <f>ROUND(8.5*E1521,2)</f>
        <v>239.19</v>
      </c>
    </row>
    <row r="1524" spans="1:5" ht="35.25" customHeight="1">
      <c r="A1524" s="17"/>
      <c r="B1524" s="21"/>
      <c r="C1524" s="20" t="s">
        <v>52</v>
      </c>
      <c r="D1524" s="17" t="s">
        <v>6</v>
      </c>
      <c r="E1524" s="19">
        <f>ROUND(1.6*E1521,2)</f>
        <v>45.02</v>
      </c>
    </row>
    <row r="1525" spans="1:5" ht="14.25" customHeight="1">
      <c r="A1525" s="17"/>
      <c r="B1525" s="21"/>
      <c r="C1525" s="20" t="s">
        <v>53</v>
      </c>
      <c r="D1525" s="17" t="s">
        <v>6</v>
      </c>
      <c r="E1525" s="19">
        <f>ROUND(1.6*E1521,2)</f>
        <v>45.02</v>
      </c>
    </row>
    <row r="1526" spans="1:5" ht="14.25" customHeight="1">
      <c r="A1526" s="17"/>
      <c r="B1526" s="21"/>
      <c r="C1526" s="20" t="s">
        <v>42</v>
      </c>
      <c r="D1526" s="17" t="s">
        <v>9</v>
      </c>
      <c r="E1526" s="19">
        <f>ROUND(0.05*E1521,2)</f>
        <v>1.41</v>
      </c>
    </row>
    <row r="1527" spans="1:5" ht="14.25" customHeight="1">
      <c r="A1527" s="17">
        <v>4</v>
      </c>
      <c r="B1527" s="21"/>
      <c r="C1527" s="22" t="s">
        <v>54</v>
      </c>
      <c r="D1527" s="17" t="s">
        <v>9</v>
      </c>
      <c r="E1527" s="19">
        <f>E1521</f>
        <v>28.14</v>
      </c>
    </row>
    <row r="1528" spans="1:5" ht="14.25" customHeight="1">
      <c r="A1528" s="17"/>
      <c r="B1528" s="21"/>
      <c r="C1528" s="20" t="s">
        <v>55</v>
      </c>
      <c r="D1528" s="17" t="s">
        <v>21</v>
      </c>
      <c r="E1528" s="19">
        <f>ROUND(0.35*E1527,2)</f>
        <v>9.85</v>
      </c>
    </row>
    <row r="1529" spans="1:5" ht="14.25" customHeight="1">
      <c r="A1529" s="17">
        <v>5</v>
      </c>
      <c r="B1529" s="21"/>
      <c r="C1529" s="22" t="s">
        <v>86</v>
      </c>
      <c r="D1529" s="17" t="s">
        <v>9</v>
      </c>
      <c r="E1529" s="19">
        <v>2.2200000000000002</v>
      </c>
    </row>
    <row r="1530" spans="1:5" ht="14.25" customHeight="1">
      <c r="A1530" s="23"/>
      <c r="B1530" s="24"/>
      <c r="C1530" s="25" t="s">
        <v>22</v>
      </c>
      <c r="D1530" s="26" t="s">
        <v>9</v>
      </c>
      <c r="E1530" s="27">
        <f>ROUND(1.03*E1529,2)</f>
        <v>2.29</v>
      </c>
    </row>
    <row r="1531" spans="1:5" ht="14.25" customHeight="1">
      <c r="A1531" s="23"/>
      <c r="B1531" s="24"/>
      <c r="C1531" s="25" t="s">
        <v>13</v>
      </c>
      <c r="D1531" s="26" t="s">
        <v>7</v>
      </c>
      <c r="E1531" s="27">
        <f>ROUND(2*E1529,2)</f>
        <v>4.4400000000000004</v>
      </c>
    </row>
    <row r="1532" spans="1:5">
      <c r="A1532" s="17"/>
      <c r="B1532" s="21"/>
      <c r="C1532" s="20" t="s">
        <v>87</v>
      </c>
      <c r="D1532" s="17" t="s">
        <v>9</v>
      </c>
      <c r="E1532" s="19">
        <f>ROUND(0.35*E1529,2)</f>
        <v>0.78</v>
      </c>
    </row>
    <row r="1533" spans="1:5">
      <c r="A1533" s="28"/>
      <c r="B1533" s="24"/>
      <c r="C1533" s="25" t="s">
        <v>19</v>
      </c>
      <c r="D1533" s="26" t="s">
        <v>7</v>
      </c>
      <c r="E1533" s="27">
        <f>ROUND(25*E1529,)</f>
        <v>56</v>
      </c>
    </row>
    <row r="1534" spans="1:5">
      <c r="A1534" s="17"/>
      <c r="B1534" s="21"/>
      <c r="C1534" s="20" t="s">
        <v>52</v>
      </c>
      <c r="D1534" s="17" t="s">
        <v>6</v>
      </c>
      <c r="E1534" s="19">
        <f>ROUND(1.6*E1529,2)</f>
        <v>3.55</v>
      </c>
    </row>
    <row r="1535" spans="1:5" ht="14.25" customHeight="1">
      <c r="A1535" s="17"/>
      <c r="B1535" s="21"/>
      <c r="C1535" s="20" t="s">
        <v>55</v>
      </c>
      <c r="D1535" s="17" t="s">
        <v>21</v>
      </c>
      <c r="E1535" s="19">
        <f>ROUND(0.35*E1529,2)</f>
        <v>0.78</v>
      </c>
    </row>
    <row r="1536" spans="1:5">
      <c r="A1536" s="17"/>
      <c r="B1536" s="21"/>
      <c r="C1536" s="15" t="s">
        <v>57</v>
      </c>
      <c r="D1536" s="17"/>
      <c r="E1536" s="19"/>
    </row>
    <row r="1537" spans="1:5" ht="14.25" customHeight="1">
      <c r="A1537" s="17">
        <v>1</v>
      </c>
      <c r="B1537" s="21"/>
      <c r="C1537" s="30" t="s">
        <v>170</v>
      </c>
      <c r="D1537" s="17" t="s">
        <v>9</v>
      </c>
      <c r="E1537" s="19">
        <f>ROUND(0.12*9.57,2)</f>
        <v>1.1499999999999999</v>
      </c>
    </row>
    <row r="1538" spans="1:5">
      <c r="A1538" s="29">
        <v>2</v>
      </c>
      <c r="B1538" s="29"/>
      <c r="C1538" s="30" t="s">
        <v>142</v>
      </c>
      <c r="D1538" s="29" t="s">
        <v>9</v>
      </c>
      <c r="E1538" s="31">
        <f>E1537</f>
        <v>1.1499999999999999</v>
      </c>
    </row>
    <row r="1539" spans="1:5" ht="14.25" customHeight="1">
      <c r="A1539" s="34"/>
      <c r="B1539" s="34"/>
      <c r="C1539" s="33" t="s">
        <v>32</v>
      </c>
      <c r="D1539" s="34" t="s">
        <v>21</v>
      </c>
      <c r="E1539" s="35">
        <f>ROUND(0.15*E1538,2)</f>
        <v>0.17</v>
      </c>
    </row>
    <row r="1540" spans="1:5" ht="24.75" customHeight="1">
      <c r="A1540" s="16">
        <v>2</v>
      </c>
      <c r="B1540" s="17"/>
      <c r="C1540" s="18" t="s">
        <v>143</v>
      </c>
      <c r="D1540" s="17" t="s">
        <v>9</v>
      </c>
      <c r="E1540" s="19">
        <f>ROUND(0.07*9.57,2)</f>
        <v>0.67</v>
      </c>
    </row>
    <row r="1541" spans="1:5" ht="14.25" customHeight="1">
      <c r="A1541" s="16"/>
      <c r="B1541" s="20"/>
      <c r="C1541" s="20" t="s">
        <v>144</v>
      </c>
      <c r="D1541" s="17" t="s">
        <v>6</v>
      </c>
      <c r="E1541" s="19">
        <f>ROUND(1.5*E1540,2)</f>
        <v>1.01</v>
      </c>
    </row>
    <row r="1542" spans="1:5" ht="14.25" customHeight="1">
      <c r="A1542" s="17">
        <v>4</v>
      </c>
      <c r="B1542" s="21"/>
      <c r="C1542" s="22" t="s">
        <v>145</v>
      </c>
      <c r="D1542" s="17" t="s">
        <v>9</v>
      </c>
      <c r="E1542" s="19">
        <f>ROUND(0.2*9.57,2)</f>
        <v>1.91</v>
      </c>
    </row>
    <row r="1543" spans="1:5" ht="14.25" customHeight="1">
      <c r="A1543" s="17"/>
      <c r="B1543" s="21"/>
      <c r="C1543" s="20" t="s">
        <v>69</v>
      </c>
      <c r="D1543" s="17" t="s">
        <v>21</v>
      </c>
      <c r="E1543" s="19">
        <f>ROUND(0.35*E1542,2)</f>
        <v>0.67</v>
      </c>
    </row>
    <row r="1544" spans="1:5" ht="14.25" customHeight="1">
      <c r="A1544" s="29"/>
      <c r="B1544" s="29"/>
      <c r="C1544" s="30"/>
      <c r="D1544" s="29"/>
      <c r="E1544" s="31"/>
    </row>
    <row r="1545" spans="1:5" ht="14.25" customHeight="1">
      <c r="A1545" s="17">
        <v>7</v>
      </c>
      <c r="B1545" s="21"/>
      <c r="C1545" s="22" t="s">
        <v>173</v>
      </c>
      <c r="D1545" s="17" t="s">
        <v>9</v>
      </c>
      <c r="E1545" s="19">
        <f>2.3*1.4+2.3*1.3+2.95*2.1</f>
        <v>12.41</v>
      </c>
    </row>
    <row r="1546" spans="1:5">
      <c r="A1546" s="13"/>
      <c r="B1546" s="13"/>
      <c r="C1546" s="15" t="s">
        <v>118</v>
      </c>
      <c r="D1546" s="13"/>
      <c r="E1546" s="14"/>
    </row>
    <row r="1547" spans="1:5" ht="14.25" customHeight="1">
      <c r="A1547" s="13"/>
      <c r="B1547" s="13"/>
      <c r="C1547" s="15" t="s">
        <v>56</v>
      </c>
      <c r="D1547" s="13"/>
      <c r="E1547" s="14"/>
    </row>
    <row r="1548" spans="1:5" ht="14.25" customHeight="1">
      <c r="A1548" s="16">
        <v>1</v>
      </c>
      <c r="B1548" s="17"/>
      <c r="C1548" s="18" t="s">
        <v>47</v>
      </c>
      <c r="D1548" s="17" t="s">
        <v>9</v>
      </c>
      <c r="E1548" s="19">
        <v>27.84</v>
      </c>
    </row>
    <row r="1549" spans="1:5" ht="14.25" customHeight="1">
      <c r="A1549" s="16">
        <v>2</v>
      </c>
      <c r="B1549" s="17"/>
      <c r="C1549" s="18" t="s">
        <v>77</v>
      </c>
      <c r="D1549" s="17" t="s">
        <v>9</v>
      </c>
      <c r="E1549" s="19">
        <f>ROUND(0.02*E1548,2)</f>
        <v>0.56000000000000005</v>
      </c>
    </row>
    <row r="1550" spans="1:5" ht="14.25" customHeight="1">
      <c r="A1550" s="16"/>
      <c r="B1550" s="20"/>
      <c r="C1550" s="20" t="s">
        <v>49</v>
      </c>
      <c r="D1550" s="17" t="s">
        <v>6</v>
      </c>
      <c r="E1550" s="19">
        <f>ROUND(15*E1549,2)</f>
        <v>8.4</v>
      </c>
    </row>
    <row r="1551" spans="1:5" ht="14.25" customHeight="1">
      <c r="A1551" s="17">
        <v>3</v>
      </c>
      <c r="B1551" s="21"/>
      <c r="C1551" s="22" t="s">
        <v>61</v>
      </c>
      <c r="D1551" s="17" t="s">
        <v>9</v>
      </c>
      <c r="E1551" s="19">
        <f>E1548</f>
        <v>27.84</v>
      </c>
    </row>
    <row r="1552" spans="1:5" ht="14.25" customHeight="1">
      <c r="A1552" s="17"/>
      <c r="B1552" s="21"/>
      <c r="C1552" s="20" t="s">
        <v>50</v>
      </c>
      <c r="D1552" s="17" t="s">
        <v>21</v>
      </c>
      <c r="E1552" s="19">
        <f>ROUND(0.15*E1551,2)</f>
        <v>4.18</v>
      </c>
    </row>
    <row r="1553" spans="1:5" ht="14.25" customHeight="1">
      <c r="A1553" s="17"/>
      <c r="B1553" s="21"/>
      <c r="C1553" s="20" t="s">
        <v>51</v>
      </c>
      <c r="D1553" s="17" t="s">
        <v>6</v>
      </c>
      <c r="E1553" s="19">
        <f>ROUND(8.5*E1551,2)</f>
        <v>236.64</v>
      </c>
    </row>
    <row r="1554" spans="1:5" ht="40.5" customHeight="1">
      <c r="A1554" s="17"/>
      <c r="B1554" s="21"/>
      <c r="C1554" s="20" t="s">
        <v>52</v>
      </c>
      <c r="D1554" s="17" t="s">
        <v>6</v>
      </c>
      <c r="E1554" s="19">
        <f>ROUND(1.6*E1551,2)</f>
        <v>44.54</v>
      </c>
    </row>
    <row r="1555" spans="1:5" ht="14.25" customHeight="1">
      <c r="A1555" s="17"/>
      <c r="B1555" s="21"/>
      <c r="C1555" s="20" t="s">
        <v>53</v>
      </c>
      <c r="D1555" s="17" t="s">
        <v>6</v>
      </c>
      <c r="E1555" s="19">
        <f>ROUND(1.6*E1551,2)</f>
        <v>44.54</v>
      </c>
    </row>
    <row r="1556" spans="1:5" ht="14.25" customHeight="1">
      <c r="A1556" s="17"/>
      <c r="B1556" s="21"/>
      <c r="C1556" s="20" t="s">
        <v>42</v>
      </c>
      <c r="D1556" s="17" t="s">
        <v>9</v>
      </c>
      <c r="E1556" s="19">
        <f>ROUND(0.05*E1551,2)</f>
        <v>1.39</v>
      </c>
    </row>
    <row r="1557" spans="1:5">
      <c r="A1557" s="17">
        <v>4</v>
      </c>
      <c r="B1557" s="21"/>
      <c r="C1557" s="22" t="s">
        <v>54</v>
      </c>
      <c r="D1557" s="17" t="s">
        <v>9</v>
      </c>
      <c r="E1557" s="19">
        <f>E1551</f>
        <v>27.84</v>
      </c>
    </row>
    <row r="1558" spans="1:5" ht="14.25" customHeight="1">
      <c r="A1558" s="17"/>
      <c r="B1558" s="21"/>
      <c r="C1558" s="20" t="s">
        <v>55</v>
      </c>
      <c r="D1558" s="17" t="s">
        <v>21</v>
      </c>
      <c r="E1558" s="19">
        <f>ROUND(0.35*E1557,2)</f>
        <v>9.74</v>
      </c>
    </row>
    <row r="1559" spans="1:5" ht="30">
      <c r="A1559" s="17">
        <v>5</v>
      </c>
      <c r="B1559" s="21"/>
      <c r="C1559" s="22" t="s">
        <v>86</v>
      </c>
      <c r="D1559" s="17" t="s">
        <v>9</v>
      </c>
      <c r="E1559" s="19">
        <v>0.63</v>
      </c>
    </row>
    <row r="1560" spans="1:5" ht="14.25" customHeight="1">
      <c r="A1560" s="23"/>
      <c r="B1560" s="24"/>
      <c r="C1560" s="25" t="s">
        <v>22</v>
      </c>
      <c r="D1560" s="26" t="s">
        <v>9</v>
      </c>
      <c r="E1560" s="27">
        <f>ROUND(1.03*E1559,2)</f>
        <v>0.65</v>
      </c>
    </row>
    <row r="1561" spans="1:5" ht="14.25" customHeight="1">
      <c r="A1561" s="23"/>
      <c r="B1561" s="24"/>
      <c r="C1561" s="25" t="s">
        <v>13</v>
      </c>
      <c r="D1561" s="26" t="s">
        <v>7</v>
      </c>
      <c r="E1561" s="27">
        <f>ROUND(2*E1559,2)</f>
        <v>1.26</v>
      </c>
    </row>
    <row r="1562" spans="1:5">
      <c r="A1562" s="17"/>
      <c r="B1562" s="21"/>
      <c r="C1562" s="20" t="s">
        <v>87</v>
      </c>
      <c r="D1562" s="17" t="s">
        <v>9</v>
      </c>
      <c r="E1562" s="19">
        <f>ROUND(0.35*E1559,2)</f>
        <v>0.22</v>
      </c>
    </row>
    <row r="1563" spans="1:5">
      <c r="A1563" s="28"/>
      <c r="B1563" s="24"/>
      <c r="C1563" s="25" t="s">
        <v>19</v>
      </c>
      <c r="D1563" s="26" t="s">
        <v>7</v>
      </c>
      <c r="E1563" s="27">
        <f>ROUND(25*E1559,)</f>
        <v>16</v>
      </c>
    </row>
    <row r="1564" spans="1:5" ht="14.25" customHeight="1">
      <c r="A1564" s="17"/>
      <c r="B1564" s="21"/>
      <c r="C1564" s="20" t="s">
        <v>52</v>
      </c>
      <c r="D1564" s="17" t="s">
        <v>6</v>
      </c>
      <c r="E1564" s="19">
        <f>ROUND(1.6*E1559,2)</f>
        <v>1.01</v>
      </c>
    </row>
    <row r="1565" spans="1:5">
      <c r="A1565" s="17"/>
      <c r="B1565" s="21"/>
      <c r="C1565" s="20" t="s">
        <v>55</v>
      </c>
      <c r="D1565" s="17" t="s">
        <v>21</v>
      </c>
      <c r="E1565" s="19">
        <f>ROUND(0.35*E1559,2)</f>
        <v>0.22</v>
      </c>
    </row>
    <row r="1566" spans="1:5" ht="14.25" customHeight="1">
      <c r="A1566" s="17"/>
      <c r="B1566" s="21"/>
      <c r="C1566" s="15" t="s">
        <v>57</v>
      </c>
      <c r="D1566" s="17"/>
      <c r="E1566" s="19"/>
    </row>
    <row r="1567" spans="1:5">
      <c r="A1567" s="17">
        <v>1</v>
      </c>
      <c r="B1567" s="21"/>
      <c r="C1567" s="22" t="s">
        <v>58</v>
      </c>
      <c r="D1567" s="17" t="s">
        <v>5</v>
      </c>
      <c r="E1567" s="19">
        <f>2.6*2+1.8*2-1.3</f>
        <v>7.5</v>
      </c>
    </row>
    <row r="1568" spans="1:5" ht="14.25" customHeight="1">
      <c r="A1568" s="17">
        <v>2</v>
      </c>
      <c r="B1568" s="21"/>
      <c r="C1568" s="22" t="s">
        <v>176</v>
      </c>
      <c r="D1568" s="17" t="s">
        <v>9</v>
      </c>
      <c r="E1568" s="19">
        <v>5</v>
      </c>
    </row>
    <row r="1569" spans="1:5" ht="14.25" customHeight="1">
      <c r="A1569" s="17"/>
      <c r="B1569" s="21"/>
      <c r="C1569" s="20" t="s">
        <v>19</v>
      </c>
      <c r="D1569" s="17" t="s">
        <v>7</v>
      </c>
      <c r="E1569" s="19">
        <f>ROUND(15*E1568,2)</f>
        <v>75</v>
      </c>
    </row>
    <row r="1570" spans="1:5" ht="14.25" customHeight="1">
      <c r="A1570" s="17">
        <v>3</v>
      </c>
      <c r="B1570" s="21"/>
      <c r="C1570" s="22" t="s">
        <v>67</v>
      </c>
      <c r="D1570" s="17" t="s">
        <v>9</v>
      </c>
      <c r="E1570" s="19">
        <f>ROUND(0.5*E1568,2)</f>
        <v>2.5</v>
      </c>
    </row>
    <row r="1571" spans="1:5" ht="14.25" customHeight="1">
      <c r="A1571" s="28"/>
      <c r="B1571" s="24"/>
      <c r="C1571" s="25" t="s">
        <v>23</v>
      </c>
      <c r="D1571" s="26" t="s">
        <v>6</v>
      </c>
      <c r="E1571" s="27">
        <f>ROUND(0.8*E1570,2)</f>
        <v>2</v>
      </c>
    </row>
    <row r="1572" spans="1:5" ht="14.25" customHeight="1">
      <c r="A1572" s="17"/>
      <c r="B1572" s="21"/>
      <c r="C1572" s="20" t="s">
        <v>60</v>
      </c>
      <c r="D1572" s="17" t="s">
        <v>21</v>
      </c>
      <c r="E1572" s="19">
        <f>ROUND(0.6*E1570,2)</f>
        <v>1.5</v>
      </c>
    </row>
    <row r="1573" spans="1:5" ht="14.25" customHeight="1">
      <c r="A1573" s="17"/>
      <c r="B1573" s="21"/>
      <c r="C1573" s="20" t="s">
        <v>42</v>
      </c>
      <c r="D1573" s="17" t="s">
        <v>9</v>
      </c>
      <c r="E1573" s="19">
        <f>ROUND(0.05*E1570,2)</f>
        <v>0.13</v>
      </c>
    </row>
    <row r="1574" spans="1:5" ht="66" customHeight="1">
      <c r="A1574" s="17">
        <v>4</v>
      </c>
      <c r="B1574" s="21"/>
      <c r="C1574" s="22" t="s">
        <v>68</v>
      </c>
      <c r="D1574" s="17" t="s">
        <v>9</v>
      </c>
      <c r="E1574" s="19">
        <f>E1568</f>
        <v>5</v>
      </c>
    </row>
    <row r="1575" spans="1:5" ht="33" customHeight="1">
      <c r="A1575" s="17"/>
      <c r="B1575" s="21"/>
      <c r="C1575" s="20" t="s">
        <v>69</v>
      </c>
      <c r="D1575" s="17" t="s">
        <v>21</v>
      </c>
      <c r="E1575" s="19">
        <f>ROUND(0.35*E1574,2)</f>
        <v>1.75</v>
      </c>
    </row>
    <row r="1576" spans="1:5" ht="22.5" customHeight="1">
      <c r="A1576" s="29">
        <v>5</v>
      </c>
      <c r="B1576" s="29"/>
      <c r="C1576" s="30" t="s">
        <v>64</v>
      </c>
      <c r="D1576" s="29" t="s">
        <v>5</v>
      </c>
      <c r="E1576" s="31">
        <f>E1567</f>
        <v>7.5</v>
      </c>
    </row>
    <row r="1577" spans="1:5" ht="33" customHeight="1">
      <c r="A1577" s="29">
        <v>6</v>
      </c>
      <c r="B1577" s="29"/>
      <c r="C1577" s="30" t="s">
        <v>65</v>
      </c>
      <c r="D1577" s="29" t="s">
        <v>5</v>
      </c>
      <c r="E1577" s="31">
        <v>1.3</v>
      </c>
    </row>
    <row r="1578" spans="1:5" ht="14.25" customHeight="1">
      <c r="A1578" s="29"/>
      <c r="B1578" s="29"/>
      <c r="C1578" s="30"/>
      <c r="D1578" s="29"/>
      <c r="E1578" s="31"/>
    </row>
    <row r="1579" spans="1:5" ht="14.25" customHeight="1">
      <c r="A1579" s="17">
        <v>7</v>
      </c>
      <c r="B1579" s="21"/>
      <c r="C1579" s="22" t="s">
        <v>173</v>
      </c>
      <c r="D1579" s="17" t="s">
        <v>9</v>
      </c>
      <c r="E1579" s="19">
        <f>2.3*1.2+2.3*0.92</f>
        <v>4.88</v>
      </c>
    </row>
    <row r="1580" spans="1:5" ht="14.25" customHeight="1">
      <c r="A1580" s="13"/>
      <c r="B1580" s="13"/>
      <c r="C1580" s="15" t="s">
        <v>119</v>
      </c>
      <c r="D1580" s="13"/>
      <c r="E1580" s="14"/>
    </row>
    <row r="1581" spans="1:5" ht="14.25" customHeight="1">
      <c r="A1581" s="13"/>
      <c r="B1581" s="13"/>
      <c r="C1581" s="15" t="s">
        <v>56</v>
      </c>
      <c r="D1581" s="13"/>
      <c r="E1581" s="14"/>
    </row>
    <row r="1582" spans="1:5" ht="14.25" customHeight="1">
      <c r="A1582" s="16">
        <v>1</v>
      </c>
      <c r="B1582" s="17"/>
      <c r="C1582" s="18" t="s">
        <v>47</v>
      </c>
      <c r="D1582" s="17" t="s">
        <v>9</v>
      </c>
      <c r="E1582" s="19">
        <v>108.74</v>
      </c>
    </row>
    <row r="1583" spans="1:5" ht="14.25" customHeight="1">
      <c r="A1583" s="16">
        <v>2</v>
      </c>
      <c r="B1583" s="17"/>
      <c r="C1583" s="18" t="s">
        <v>77</v>
      </c>
      <c r="D1583" s="17" t="s">
        <v>9</v>
      </c>
      <c r="E1583" s="19">
        <f>ROUND(0.02*E1582,2)</f>
        <v>2.17</v>
      </c>
    </row>
    <row r="1584" spans="1:5" ht="14.25" customHeight="1">
      <c r="A1584" s="16"/>
      <c r="B1584" s="20"/>
      <c r="C1584" s="20" t="s">
        <v>49</v>
      </c>
      <c r="D1584" s="17" t="s">
        <v>6</v>
      </c>
      <c r="E1584" s="19">
        <f>ROUND(15*E1583,2)</f>
        <v>32.549999999999997</v>
      </c>
    </row>
    <row r="1585" spans="1:5" ht="14.25" customHeight="1">
      <c r="A1585" s="17">
        <v>3</v>
      </c>
      <c r="B1585" s="21"/>
      <c r="C1585" s="22" t="s">
        <v>61</v>
      </c>
      <c r="D1585" s="17" t="s">
        <v>9</v>
      </c>
      <c r="E1585" s="19">
        <f>E1582</f>
        <v>108.74</v>
      </c>
    </row>
    <row r="1586" spans="1:5" ht="14.25" customHeight="1">
      <c r="A1586" s="17"/>
      <c r="B1586" s="21"/>
      <c r="C1586" s="20" t="s">
        <v>50</v>
      </c>
      <c r="D1586" s="17" t="s">
        <v>21</v>
      </c>
      <c r="E1586" s="19">
        <f>ROUND(0.15*E1585,2)</f>
        <v>16.309999999999999</v>
      </c>
    </row>
    <row r="1587" spans="1:5">
      <c r="A1587" s="17"/>
      <c r="B1587" s="21"/>
      <c r="C1587" s="20" t="s">
        <v>51</v>
      </c>
      <c r="D1587" s="17" t="s">
        <v>6</v>
      </c>
      <c r="E1587" s="19">
        <f>ROUND(8.5*E1585,2)</f>
        <v>924.29</v>
      </c>
    </row>
    <row r="1588" spans="1:5" ht="32.25" customHeight="1">
      <c r="A1588" s="17"/>
      <c r="B1588" s="21"/>
      <c r="C1588" s="20" t="s">
        <v>52</v>
      </c>
      <c r="D1588" s="17" t="s">
        <v>6</v>
      </c>
      <c r="E1588" s="19">
        <f>ROUND(1.6*E1585,2)</f>
        <v>173.98</v>
      </c>
    </row>
    <row r="1589" spans="1:5" ht="14.25" customHeight="1">
      <c r="A1589" s="17"/>
      <c r="B1589" s="21"/>
      <c r="C1589" s="20" t="s">
        <v>53</v>
      </c>
      <c r="D1589" s="17" t="s">
        <v>6</v>
      </c>
      <c r="E1589" s="19">
        <f>ROUND(1.6*E1585,2)</f>
        <v>173.98</v>
      </c>
    </row>
    <row r="1590" spans="1:5" ht="14.25" customHeight="1">
      <c r="A1590" s="17"/>
      <c r="B1590" s="21"/>
      <c r="C1590" s="20" t="s">
        <v>42</v>
      </c>
      <c r="D1590" s="17" t="s">
        <v>9</v>
      </c>
      <c r="E1590" s="19">
        <f>ROUND(0.05*E1585,2)</f>
        <v>5.44</v>
      </c>
    </row>
    <row r="1591" spans="1:5">
      <c r="A1591" s="17">
        <v>4</v>
      </c>
      <c r="B1591" s="21"/>
      <c r="C1591" s="22" t="s">
        <v>54</v>
      </c>
      <c r="D1591" s="17" t="s">
        <v>9</v>
      </c>
      <c r="E1591" s="19">
        <f>E1585</f>
        <v>108.74</v>
      </c>
    </row>
    <row r="1592" spans="1:5" ht="14.25" customHeight="1">
      <c r="A1592" s="17"/>
      <c r="B1592" s="21"/>
      <c r="C1592" s="20" t="s">
        <v>55</v>
      </c>
      <c r="D1592" s="17" t="s">
        <v>21</v>
      </c>
      <c r="E1592" s="19">
        <f>ROUND(0.35*E1591,2)</f>
        <v>38.06</v>
      </c>
    </row>
    <row r="1593" spans="1:5" ht="14.25" customHeight="1">
      <c r="A1593" s="17">
        <v>5</v>
      </c>
      <c r="B1593" s="21"/>
      <c r="C1593" s="22" t="s">
        <v>86</v>
      </c>
      <c r="D1593" s="17" t="s">
        <v>9</v>
      </c>
      <c r="E1593" s="19">
        <v>2.2200000000000002</v>
      </c>
    </row>
    <row r="1594" spans="1:5" ht="14.25" customHeight="1">
      <c r="A1594" s="23"/>
      <c r="B1594" s="24"/>
      <c r="C1594" s="25" t="s">
        <v>22</v>
      </c>
      <c r="D1594" s="26" t="s">
        <v>9</v>
      </c>
      <c r="E1594" s="27">
        <f>ROUND(1.03*E1593,2)</f>
        <v>2.29</v>
      </c>
    </row>
    <row r="1595" spans="1:5" ht="14.25" customHeight="1">
      <c r="A1595" s="23"/>
      <c r="B1595" s="24"/>
      <c r="C1595" s="25" t="s">
        <v>13</v>
      </c>
      <c r="D1595" s="26" t="s">
        <v>7</v>
      </c>
      <c r="E1595" s="27">
        <f>ROUND(2*E1593,2)</f>
        <v>4.4400000000000004</v>
      </c>
    </row>
    <row r="1596" spans="1:5">
      <c r="A1596" s="17"/>
      <c r="B1596" s="21"/>
      <c r="C1596" s="20" t="s">
        <v>87</v>
      </c>
      <c r="D1596" s="17" t="s">
        <v>9</v>
      </c>
      <c r="E1596" s="19">
        <f>ROUND(0.35*E1593,2)</f>
        <v>0.78</v>
      </c>
    </row>
    <row r="1597" spans="1:5">
      <c r="A1597" s="28"/>
      <c r="B1597" s="24"/>
      <c r="C1597" s="25" t="s">
        <v>19</v>
      </c>
      <c r="D1597" s="26" t="s">
        <v>7</v>
      </c>
      <c r="E1597" s="27">
        <f>ROUND(25*E1593,)</f>
        <v>56</v>
      </c>
    </row>
    <row r="1598" spans="1:5">
      <c r="A1598" s="17"/>
      <c r="B1598" s="21"/>
      <c r="C1598" s="20" t="s">
        <v>52</v>
      </c>
      <c r="D1598" s="17" t="s">
        <v>6</v>
      </c>
      <c r="E1598" s="19">
        <f>ROUND(1.6*E1593,2)</f>
        <v>3.55</v>
      </c>
    </row>
    <row r="1599" spans="1:5" ht="14.25" customHeight="1">
      <c r="A1599" s="17"/>
      <c r="B1599" s="21"/>
      <c r="C1599" s="20" t="s">
        <v>55</v>
      </c>
      <c r="D1599" s="17" t="s">
        <v>21</v>
      </c>
      <c r="E1599" s="19">
        <f>ROUND(0.35*E1593,2)</f>
        <v>0.78</v>
      </c>
    </row>
    <row r="1600" spans="1:5">
      <c r="A1600" s="17"/>
      <c r="B1600" s="21"/>
      <c r="C1600" s="15" t="s">
        <v>57</v>
      </c>
      <c r="D1600" s="17"/>
      <c r="E1600" s="19"/>
    </row>
    <row r="1601" spans="1:5" ht="14.25" customHeight="1">
      <c r="A1601" s="17">
        <v>1</v>
      </c>
      <c r="B1601" s="21"/>
      <c r="C1601" s="49" t="s">
        <v>170</v>
      </c>
      <c r="D1601" s="51" t="s">
        <v>9</v>
      </c>
      <c r="E1601" s="52">
        <f>ROUND(0.12*19.56,2)</f>
        <v>2.35</v>
      </c>
    </row>
    <row r="1602" spans="1:5">
      <c r="A1602" s="17">
        <v>2</v>
      </c>
      <c r="B1602" s="21"/>
      <c r="C1602" s="49" t="s">
        <v>142</v>
      </c>
      <c r="D1602" s="53" t="s">
        <v>9</v>
      </c>
      <c r="E1602" s="50">
        <f>E1601</f>
        <v>2.35</v>
      </c>
    </row>
    <row r="1603" spans="1:5" ht="14.25" customHeight="1">
      <c r="A1603" s="17"/>
      <c r="B1603" s="21"/>
      <c r="C1603" s="54" t="s">
        <v>32</v>
      </c>
      <c r="D1603" s="55" t="s">
        <v>21</v>
      </c>
      <c r="E1603" s="56">
        <f>ROUND(0.15*E1602,2)</f>
        <v>0.35</v>
      </c>
    </row>
    <row r="1604" spans="1:5" ht="14.25" customHeight="1">
      <c r="A1604" s="17">
        <v>3</v>
      </c>
      <c r="B1604" s="21"/>
      <c r="C1604" s="57" t="s">
        <v>143</v>
      </c>
      <c r="D1604" s="51" t="s">
        <v>9</v>
      </c>
      <c r="E1604" s="52">
        <f>ROUND(0.07*19.56,2)</f>
        <v>1.37</v>
      </c>
    </row>
    <row r="1605" spans="1:5" ht="14.25" customHeight="1">
      <c r="A1605" s="17"/>
      <c r="B1605" s="21"/>
      <c r="C1605" s="58" t="s">
        <v>144</v>
      </c>
      <c r="D1605" s="51" t="s">
        <v>6</v>
      </c>
      <c r="E1605" s="52">
        <f>ROUND(1.5*E1604,2)</f>
        <v>2.06</v>
      </c>
    </row>
    <row r="1606" spans="1:5">
      <c r="A1606" s="28">
        <v>4</v>
      </c>
      <c r="B1606" s="24"/>
      <c r="C1606" s="59" t="s">
        <v>145</v>
      </c>
      <c r="D1606" s="51" t="s">
        <v>9</v>
      </c>
      <c r="E1606" s="52">
        <f>ROUND(0.2*19.56,2)</f>
        <v>3.91</v>
      </c>
    </row>
    <row r="1607" spans="1:5" ht="14.25" customHeight="1">
      <c r="A1607" s="17"/>
      <c r="B1607" s="21"/>
      <c r="C1607" s="58" t="s">
        <v>69</v>
      </c>
      <c r="D1607" s="51" t="s">
        <v>21</v>
      </c>
      <c r="E1607" s="52">
        <f>ROUND(0.35*E1606,2)</f>
        <v>1.37</v>
      </c>
    </row>
    <row r="1608" spans="1:5" ht="14.25" customHeight="1">
      <c r="A1608" s="17">
        <v>5</v>
      </c>
      <c r="B1608" s="21"/>
      <c r="C1608" s="49" t="s">
        <v>65</v>
      </c>
      <c r="D1608" s="53" t="s">
        <v>5</v>
      </c>
      <c r="E1608" s="50">
        <v>1.8</v>
      </c>
    </row>
    <row r="1609" spans="1:5" ht="14.25" customHeight="1">
      <c r="A1609" s="29"/>
      <c r="B1609" s="29"/>
      <c r="C1609" s="30"/>
      <c r="D1609" s="29"/>
      <c r="E1609" s="31"/>
    </row>
    <row r="1610" spans="1:5" ht="14.25" customHeight="1">
      <c r="A1610" s="13"/>
      <c r="B1610" s="13"/>
      <c r="C1610" s="15" t="s">
        <v>120</v>
      </c>
      <c r="D1610" s="13"/>
      <c r="E1610" s="14"/>
    </row>
    <row r="1611" spans="1:5" ht="14.25" customHeight="1">
      <c r="A1611" s="13"/>
      <c r="B1611" s="13"/>
      <c r="C1611" s="15" t="s">
        <v>56</v>
      </c>
      <c r="D1611" s="13"/>
      <c r="E1611" s="14"/>
    </row>
    <row r="1612" spans="1:5" ht="14.25" customHeight="1">
      <c r="A1612" s="16">
        <v>1</v>
      </c>
      <c r="B1612" s="17"/>
      <c r="C1612" s="18" t="s">
        <v>47</v>
      </c>
      <c r="D1612" s="17" t="s">
        <v>9</v>
      </c>
      <c r="E1612" s="19">
        <v>60.01</v>
      </c>
    </row>
    <row r="1613" spans="1:5" ht="14.25" customHeight="1">
      <c r="A1613" s="16">
        <v>2</v>
      </c>
      <c r="B1613" s="17"/>
      <c r="C1613" s="18" t="s">
        <v>93</v>
      </c>
      <c r="D1613" s="17" t="s">
        <v>9</v>
      </c>
      <c r="E1613" s="19">
        <f>ROUND(0.03*E1612,2)</f>
        <v>1.8</v>
      </c>
    </row>
    <row r="1614" spans="1:5" ht="14.25" customHeight="1">
      <c r="A1614" s="16"/>
      <c r="B1614" s="20"/>
      <c r="C1614" s="20" t="s">
        <v>49</v>
      </c>
      <c r="D1614" s="17" t="s">
        <v>6</v>
      </c>
      <c r="E1614" s="19">
        <f>ROUND(15*E1613,2)</f>
        <v>27</v>
      </c>
    </row>
    <row r="1615" spans="1:5" ht="14.25" customHeight="1">
      <c r="A1615" s="17">
        <v>3</v>
      </c>
      <c r="B1615" s="21"/>
      <c r="C1615" s="22" t="s">
        <v>61</v>
      </c>
      <c r="D1615" s="17" t="s">
        <v>9</v>
      </c>
      <c r="E1615" s="19">
        <f>E1612</f>
        <v>60.01</v>
      </c>
    </row>
    <row r="1616" spans="1:5" ht="14.25" customHeight="1">
      <c r="A1616" s="17"/>
      <c r="B1616" s="21"/>
      <c r="C1616" s="20" t="s">
        <v>50</v>
      </c>
      <c r="D1616" s="17" t="s">
        <v>21</v>
      </c>
      <c r="E1616" s="19">
        <f>ROUND(0.15*E1615,2)</f>
        <v>9</v>
      </c>
    </row>
    <row r="1617" spans="1:5" ht="14.25" customHeight="1">
      <c r="A1617" s="17"/>
      <c r="B1617" s="21"/>
      <c r="C1617" s="20" t="s">
        <v>51</v>
      </c>
      <c r="D1617" s="17" t="s">
        <v>6</v>
      </c>
      <c r="E1617" s="19">
        <f>ROUND(8.5*E1615,2)</f>
        <v>510.09</v>
      </c>
    </row>
    <row r="1618" spans="1:5">
      <c r="A1618" s="17"/>
      <c r="B1618" s="21"/>
      <c r="C1618" s="20" t="s">
        <v>52</v>
      </c>
      <c r="D1618" s="17" t="s">
        <v>6</v>
      </c>
      <c r="E1618" s="19">
        <f>ROUND(1.6*E1615,2)</f>
        <v>96.02</v>
      </c>
    </row>
    <row r="1619" spans="1:5" ht="14.25" customHeight="1">
      <c r="A1619" s="17"/>
      <c r="B1619" s="21"/>
      <c r="C1619" s="20" t="s">
        <v>53</v>
      </c>
      <c r="D1619" s="17" t="s">
        <v>6</v>
      </c>
      <c r="E1619" s="19">
        <f>ROUND(1.6*E1615,2)</f>
        <v>96.02</v>
      </c>
    </row>
    <row r="1620" spans="1:5" ht="14.25" customHeight="1">
      <c r="A1620" s="17"/>
      <c r="B1620" s="21"/>
      <c r="C1620" s="20" t="s">
        <v>42</v>
      </c>
      <c r="D1620" s="17" t="s">
        <v>9</v>
      </c>
      <c r="E1620" s="19">
        <f>ROUND(0.05*E1615,2)</f>
        <v>3</v>
      </c>
    </row>
    <row r="1621" spans="1:5" ht="14.25" customHeight="1">
      <c r="A1621" s="17">
        <v>4</v>
      </c>
      <c r="B1621" s="21"/>
      <c r="C1621" s="22" t="s">
        <v>54</v>
      </c>
      <c r="D1621" s="17" t="s">
        <v>9</v>
      </c>
      <c r="E1621" s="19">
        <f>E1615</f>
        <v>60.01</v>
      </c>
    </row>
    <row r="1622" spans="1:5">
      <c r="A1622" s="17"/>
      <c r="B1622" s="21"/>
      <c r="C1622" s="20" t="s">
        <v>55</v>
      </c>
      <c r="D1622" s="17" t="s">
        <v>21</v>
      </c>
      <c r="E1622" s="19">
        <f>ROUND(0.35*E1621,2)</f>
        <v>21</v>
      </c>
    </row>
    <row r="1623" spans="1:5" ht="14.25" customHeight="1">
      <c r="A1623" s="17">
        <v>6</v>
      </c>
      <c r="B1623" s="21"/>
      <c r="C1623" s="22" t="s">
        <v>88</v>
      </c>
      <c r="D1623" s="17" t="s">
        <v>9</v>
      </c>
      <c r="E1623" s="19">
        <v>2.75</v>
      </c>
    </row>
    <row r="1624" spans="1:5" ht="14.25" customHeight="1">
      <c r="A1624" s="17"/>
      <c r="B1624" s="21"/>
      <c r="C1624" s="20" t="s">
        <v>52</v>
      </c>
      <c r="D1624" s="17" t="s">
        <v>6</v>
      </c>
      <c r="E1624" s="19">
        <f>ROUND(1.6*E1623,2)</f>
        <v>4.4000000000000004</v>
      </c>
    </row>
    <row r="1625" spans="1:5" ht="14.25" customHeight="1">
      <c r="A1625" s="17"/>
      <c r="B1625" s="21"/>
      <c r="C1625" s="20" t="s">
        <v>55</v>
      </c>
      <c r="D1625" s="17" t="s">
        <v>21</v>
      </c>
      <c r="E1625" s="19">
        <f>ROUND(0.35*E1623,2)</f>
        <v>0.96</v>
      </c>
    </row>
    <row r="1626" spans="1:5" ht="14.25" customHeight="1">
      <c r="A1626" s="17"/>
      <c r="B1626" s="21"/>
      <c r="C1626" s="15" t="s">
        <v>57</v>
      </c>
      <c r="D1626" s="17"/>
      <c r="E1626" s="19"/>
    </row>
    <row r="1627" spans="1:5">
      <c r="A1627" s="17">
        <v>1</v>
      </c>
      <c r="B1627" s="21"/>
      <c r="C1627" s="30" t="s">
        <v>170</v>
      </c>
      <c r="D1627" s="17" t="s">
        <v>9</v>
      </c>
      <c r="E1627" s="19">
        <f>ROUND(0.12*19.56,2)</f>
        <v>2.35</v>
      </c>
    </row>
    <row r="1628" spans="1:5">
      <c r="A1628" s="29">
        <v>2</v>
      </c>
      <c r="B1628" s="29"/>
      <c r="C1628" s="30" t="s">
        <v>142</v>
      </c>
      <c r="D1628" s="29" t="s">
        <v>9</v>
      </c>
      <c r="E1628" s="31">
        <f>E1627</f>
        <v>2.35</v>
      </c>
    </row>
    <row r="1629" spans="1:5" ht="14.25" customHeight="1">
      <c r="A1629" s="34"/>
      <c r="B1629" s="34"/>
      <c r="C1629" s="33" t="s">
        <v>32</v>
      </c>
      <c r="D1629" s="34" t="s">
        <v>21</v>
      </c>
      <c r="E1629" s="35">
        <f>ROUND(0.15*E1628,2)</f>
        <v>0.35</v>
      </c>
    </row>
    <row r="1630" spans="1:5">
      <c r="A1630" s="16">
        <v>2</v>
      </c>
      <c r="B1630" s="17"/>
      <c r="C1630" s="18" t="s">
        <v>143</v>
      </c>
      <c r="D1630" s="17" t="s">
        <v>9</v>
      </c>
      <c r="E1630" s="19">
        <f>ROUND(0.07*19.56,2)</f>
        <v>1.37</v>
      </c>
    </row>
    <row r="1631" spans="1:5" ht="14.25" customHeight="1">
      <c r="A1631" s="16"/>
      <c r="B1631" s="20"/>
      <c r="C1631" s="20" t="s">
        <v>144</v>
      </c>
      <c r="D1631" s="17" t="s">
        <v>6</v>
      </c>
      <c r="E1631" s="19">
        <f>ROUND(1.5*E1630,2)</f>
        <v>2.06</v>
      </c>
    </row>
    <row r="1632" spans="1:5">
      <c r="A1632" s="17">
        <v>4</v>
      </c>
      <c r="B1632" s="21"/>
      <c r="C1632" s="22" t="s">
        <v>145</v>
      </c>
      <c r="D1632" s="17" t="s">
        <v>9</v>
      </c>
      <c r="E1632" s="19">
        <f>ROUND(0.2*19.56,2)</f>
        <v>3.91</v>
      </c>
    </row>
    <row r="1633" spans="1:5" ht="14.25" customHeight="1">
      <c r="A1633" s="17"/>
      <c r="B1633" s="21"/>
      <c r="C1633" s="20" t="s">
        <v>69</v>
      </c>
      <c r="D1633" s="17" t="s">
        <v>21</v>
      </c>
      <c r="E1633" s="19">
        <f>ROUND(0.35*E1632,2)</f>
        <v>1.37</v>
      </c>
    </row>
    <row r="1634" spans="1:5" ht="14.25" customHeight="1">
      <c r="A1634" s="13"/>
      <c r="B1634" s="13"/>
      <c r="C1634" s="15" t="s">
        <v>121</v>
      </c>
      <c r="D1634" s="13"/>
      <c r="E1634" s="14"/>
    </row>
    <row r="1635" spans="1:5" ht="14.25" customHeight="1">
      <c r="A1635" s="13"/>
      <c r="B1635" s="13"/>
      <c r="C1635" s="15" t="s">
        <v>56</v>
      </c>
      <c r="D1635" s="13"/>
      <c r="E1635" s="14"/>
    </row>
    <row r="1636" spans="1:5" ht="14.25" customHeight="1">
      <c r="A1636" s="16">
        <v>1</v>
      </c>
      <c r="B1636" s="17"/>
      <c r="C1636" s="18" t="s">
        <v>47</v>
      </c>
      <c r="D1636" s="17" t="s">
        <v>9</v>
      </c>
      <c r="E1636" s="19">
        <v>59.38</v>
      </c>
    </row>
    <row r="1637" spans="1:5" ht="14.25" customHeight="1">
      <c r="A1637" s="16">
        <v>2</v>
      </c>
      <c r="B1637" s="17"/>
      <c r="C1637" s="18" t="s">
        <v>93</v>
      </c>
      <c r="D1637" s="17" t="s">
        <v>9</v>
      </c>
      <c r="E1637" s="19">
        <f>ROUND(0.03*E1636,2)</f>
        <v>1.78</v>
      </c>
    </row>
    <row r="1638" spans="1:5" ht="14.25" customHeight="1">
      <c r="A1638" s="16"/>
      <c r="B1638" s="20"/>
      <c r="C1638" s="20" t="s">
        <v>49</v>
      </c>
      <c r="D1638" s="17" t="s">
        <v>6</v>
      </c>
      <c r="E1638" s="19">
        <f>ROUND(15*E1637,2)</f>
        <v>26.7</v>
      </c>
    </row>
    <row r="1639" spans="1:5" ht="14.25" customHeight="1">
      <c r="A1639" s="17">
        <v>3</v>
      </c>
      <c r="B1639" s="21"/>
      <c r="C1639" s="22" t="s">
        <v>61</v>
      </c>
      <c r="D1639" s="17" t="s">
        <v>9</v>
      </c>
      <c r="E1639" s="19">
        <f>E1636</f>
        <v>59.38</v>
      </c>
    </row>
    <row r="1640" spans="1:5">
      <c r="A1640" s="17"/>
      <c r="B1640" s="21"/>
      <c r="C1640" s="20" t="s">
        <v>50</v>
      </c>
      <c r="D1640" s="17" t="s">
        <v>21</v>
      </c>
      <c r="E1640" s="19">
        <f>ROUND(0.15*E1639,2)</f>
        <v>8.91</v>
      </c>
    </row>
    <row r="1641" spans="1:5" ht="14.25" customHeight="1">
      <c r="A1641" s="17"/>
      <c r="B1641" s="21"/>
      <c r="C1641" s="20" t="s">
        <v>51</v>
      </c>
      <c r="D1641" s="17" t="s">
        <v>6</v>
      </c>
      <c r="E1641" s="19">
        <f>ROUND(8.5*E1639,2)</f>
        <v>504.73</v>
      </c>
    </row>
    <row r="1642" spans="1:5" ht="14.25" customHeight="1">
      <c r="A1642" s="17"/>
      <c r="B1642" s="21"/>
      <c r="C1642" s="20" t="s">
        <v>52</v>
      </c>
      <c r="D1642" s="17" t="s">
        <v>6</v>
      </c>
      <c r="E1642" s="19">
        <f>ROUND(1.6*E1639,2)</f>
        <v>95.01</v>
      </c>
    </row>
    <row r="1643" spans="1:5" ht="14.25" customHeight="1">
      <c r="A1643" s="17"/>
      <c r="B1643" s="21"/>
      <c r="C1643" s="20" t="s">
        <v>53</v>
      </c>
      <c r="D1643" s="17" t="s">
        <v>6</v>
      </c>
      <c r="E1643" s="19">
        <f>ROUND(1.6*E1639,2)</f>
        <v>95.01</v>
      </c>
    </row>
    <row r="1644" spans="1:5" ht="14.25" customHeight="1">
      <c r="A1644" s="17"/>
      <c r="B1644" s="21"/>
      <c r="C1644" s="20" t="s">
        <v>42</v>
      </c>
      <c r="D1644" s="17" t="s">
        <v>9</v>
      </c>
      <c r="E1644" s="19">
        <f>ROUND(0.05*E1639,2)</f>
        <v>2.97</v>
      </c>
    </row>
    <row r="1645" spans="1:5" ht="14.25" customHeight="1">
      <c r="A1645" s="17">
        <v>4</v>
      </c>
      <c r="B1645" s="21"/>
      <c r="C1645" s="22" t="s">
        <v>54</v>
      </c>
      <c r="D1645" s="17" t="s">
        <v>9</v>
      </c>
      <c r="E1645" s="19">
        <f>E1639</f>
        <v>59.38</v>
      </c>
    </row>
    <row r="1646" spans="1:5" ht="14.25" customHeight="1">
      <c r="A1646" s="17"/>
      <c r="B1646" s="21"/>
      <c r="C1646" s="20" t="s">
        <v>55</v>
      </c>
      <c r="D1646" s="17" t="s">
        <v>21</v>
      </c>
      <c r="E1646" s="19">
        <f>ROUND(0.35*E1645,2)</f>
        <v>20.78</v>
      </c>
    </row>
    <row r="1647" spans="1:5">
      <c r="A1647" s="17">
        <v>6</v>
      </c>
      <c r="B1647" s="21"/>
      <c r="C1647" s="22" t="s">
        <v>88</v>
      </c>
      <c r="D1647" s="17" t="s">
        <v>9</v>
      </c>
      <c r="E1647" s="19">
        <v>2.75</v>
      </c>
    </row>
    <row r="1648" spans="1:5" ht="14.25" customHeight="1">
      <c r="A1648" s="17"/>
      <c r="B1648" s="21"/>
      <c r="C1648" s="20" t="s">
        <v>52</v>
      </c>
      <c r="D1648" s="17" t="s">
        <v>6</v>
      </c>
      <c r="E1648" s="19">
        <f>ROUND(1.6*E1647,2)</f>
        <v>4.4000000000000004</v>
      </c>
    </row>
    <row r="1649" spans="1:5">
      <c r="A1649" s="17"/>
      <c r="B1649" s="21"/>
      <c r="C1649" s="20" t="s">
        <v>55</v>
      </c>
      <c r="D1649" s="17" t="s">
        <v>21</v>
      </c>
      <c r="E1649" s="19">
        <f>ROUND(0.35*E1647,2)</f>
        <v>0.96</v>
      </c>
    </row>
    <row r="1650" spans="1:5" ht="14.25" customHeight="1">
      <c r="A1650" s="17"/>
      <c r="B1650" s="21"/>
      <c r="C1650" s="15" t="s">
        <v>57</v>
      </c>
      <c r="D1650" s="17"/>
      <c r="E1650" s="19"/>
    </row>
    <row r="1651" spans="1:5">
      <c r="A1651" s="17">
        <v>1</v>
      </c>
      <c r="B1651" s="21"/>
      <c r="C1651" s="30" t="s">
        <v>170</v>
      </c>
      <c r="D1651" s="17" t="s">
        <v>9</v>
      </c>
      <c r="E1651" s="19">
        <f>ROUND(0.12*19.56,2)</f>
        <v>2.35</v>
      </c>
    </row>
    <row r="1652" spans="1:5">
      <c r="A1652" s="29">
        <v>2</v>
      </c>
      <c r="B1652" s="29"/>
      <c r="C1652" s="30" t="s">
        <v>142</v>
      </c>
      <c r="D1652" s="29" t="s">
        <v>9</v>
      </c>
      <c r="E1652" s="31">
        <f>E1651</f>
        <v>2.35</v>
      </c>
    </row>
    <row r="1653" spans="1:5" ht="14.25" customHeight="1">
      <c r="A1653" s="34"/>
      <c r="B1653" s="34"/>
      <c r="C1653" s="33" t="s">
        <v>32</v>
      </c>
      <c r="D1653" s="34" t="s">
        <v>21</v>
      </c>
      <c r="E1653" s="35">
        <f>ROUND(0.15*E1652,2)</f>
        <v>0.35</v>
      </c>
    </row>
    <row r="1654" spans="1:5">
      <c r="A1654" s="16">
        <v>2</v>
      </c>
      <c r="B1654" s="17"/>
      <c r="C1654" s="18" t="s">
        <v>143</v>
      </c>
      <c r="D1654" s="17" t="s">
        <v>9</v>
      </c>
      <c r="E1654" s="19">
        <f>ROUND(0.07*19.56,2)</f>
        <v>1.37</v>
      </c>
    </row>
    <row r="1655" spans="1:5" ht="14.25" customHeight="1">
      <c r="A1655" s="16"/>
      <c r="B1655" s="20"/>
      <c r="C1655" s="20" t="s">
        <v>144</v>
      </c>
      <c r="D1655" s="17" t="s">
        <v>6</v>
      </c>
      <c r="E1655" s="19">
        <f>ROUND(1.5*E1654,2)</f>
        <v>2.06</v>
      </c>
    </row>
    <row r="1656" spans="1:5">
      <c r="A1656" s="17">
        <v>4</v>
      </c>
      <c r="B1656" s="21"/>
      <c r="C1656" s="22" t="s">
        <v>145</v>
      </c>
      <c r="D1656" s="17" t="s">
        <v>9</v>
      </c>
      <c r="E1656" s="19">
        <f>ROUND(0.2*19.56,2)</f>
        <v>3.91</v>
      </c>
    </row>
    <row r="1657" spans="1:5" ht="14.25" customHeight="1">
      <c r="A1657" s="17"/>
      <c r="B1657" s="21"/>
      <c r="C1657" s="20" t="s">
        <v>69</v>
      </c>
      <c r="D1657" s="17" t="s">
        <v>21</v>
      </c>
      <c r="E1657" s="19">
        <f>ROUND(0.35*E1656,2)</f>
        <v>1.37</v>
      </c>
    </row>
    <row r="1658" spans="1:5" ht="14.25" customHeight="1">
      <c r="A1658" s="13"/>
      <c r="B1658" s="13"/>
      <c r="C1658" s="15" t="s">
        <v>146</v>
      </c>
      <c r="D1658" s="13"/>
      <c r="E1658" s="14"/>
    </row>
    <row r="1659" spans="1:5" ht="14.25" customHeight="1">
      <c r="A1659" s="13"/>
      <c r="B1659" s="13"/>
      <c r="C1659" s="15" t="s">
        <v>56</v>
      </c>
      <c r="D1659" s="13"/>
      <c r="E1659" s="14"/>
    </row>
    <row r="1660" spans="1:5" ht="14.25" customHeight="1">
      <c r="A1660" s="16">
        <v>1</v>
      </c>
      <c r="B1660" s="17"/>
      <c r="C1660" s="18" t="s">
        <v>47</v>
      </c>
      <c r="D1660" s="17" t="s">
        <v>9</v>
      </c>
      <c r="E1660" s="19">
        <v>572</v>
      </c>
    </row>
    <row r="1661" spans="1:5" ht="14.25" customHeight="1">
      <c r="A1661" s="16">
        <v>2</v>
      </c>
      <c r="B1661" s="17"/>
      <c r="C1661" s="18" t="s">
        <v>93</v>
      </c>
      <c r="D1661" s="17" t="s">
        <v>9</v>
      </c>
      <c r="E1661" s="19">
        <f>ROUND(0.03*E1660,2)</f>
        <v>17.16</v>
      </c>
    </row>
    <row r="1662" spans="1:5" ht="14.25" customHeight="1">
      <c r="A1662" s="16"/>
      <c r="B1662" s="20"/>
      <c r="C1662" s="20" t="s">
        <v>49</v>
      </c>
      <c r="D1662" s="17" t="s">
        <v>6</v>
      </c>
      <c r="E1662" s="19">
        <f>ROUND(15*E1661,2)</f>
        <v>257.39999999999998</v>
      </c>
    </row>
    <row r="1663" spans="1:5" ht="14.25" customHeight="1">
      <c r="A1663" s="17">
        <v>3</v>
      </c>
      <c r="B1663" s="21"/>
      <c r="C1663" s="22" t="s">
        <v>61</v>
      </c>
      <c r="D1663" s="17" t="s">
        <v>9</v>
      </c>
      <c r="E1663" s="19">
        <f>E1660</f>
        <v>572</v>
      </c>
    </row>
    <row r="1664" spans="1:5">
      <c r="A1664" s="17"/>
      <c r="B1664" s="21"/>
      <c r="C1664" s="20" t="s">
        <v>50</v>
      </c>
      <c r="D1664" s="17" t="s">
        <v>21</v>
      </c>
      <c r="E1664" s="19">
        <f>ROUND(0.15*E1663,2)</f>
        <v>85.8</v>
      </c>
    </row>
    <row r="1665" spans="1:5" ht="14.25" customHeight="1">
      <c r="A1665" s="17"/>
      <c r="B1665" s="21"/>
      <c r="C1665" s="20" t="s">
        <v>51</v>
      </c>
      <c r="D1665" s="17" t="s">
        <v>6</v>
      </c>
      <c r="E1665" s="19">
        <f>ROUND(8.5*E1663,2)</f>
        <v>4862</v>
      </c>
    </row>
    <row r="1666" spans="1:5" ht="14.25" customHeight="1">
      <c r="A1666" s="17"/>
      <c r="B1666" s="21"/>
      <c r="C1666" s="20" t="s">
        <v>52</v>
      </c>
      <c r="D1666" s="17" t="s">
        <v>6</v>
      </c>
      <c r="E1666" s="19">
        <f>ROUND(1.6*E1663,2)</f>
        <v>915.2</v>
      </c>
    </row>
    <row r="1667" spans="1:5" ht="14.25" customHeight="1">
      <c r="A1667" s="17"/>
      <c r="B1667" s="21"/>
      <c r="C1667" s="20" t="s">
        <v>53</v>
      </c>
      <c r="D1667" s="17" t="s">
        <v>6</v>
      </c>
      <c r="E1667" s="19">
        <f>ROUND(1.6*E1663,2)</f>
        <v>915.2</v>
      </c>
    </row>
    <row r="1668" spans="1:5" ht="14.25" customHeight="1">
      <c r="A1668" s="17"/>
      <c r="B1668" s="21"/>
      <c r="C1668" s="20" t="s">
        <v>42</v>
      </c>
      <c r="D1668" s="17" t="s">
        <v>9</v>
      </c>
      <c r="E1668" s="19">
        <f>ROUND(0.05*E1663,2)</f>
        <v>28.6</v>
      </c>
    </row>
    <row r="1669" spans="1:5" ht="48" customHeight="1">
      <c r="A1669" s="17">
        <v>4</v>
      </c>
      <c r="B1669" s="21"/>
      <c r="C1669" s="22" t="s">
        <v>54</v>
      </c>
      <c r="D1669" s="17" t="s">
        <v>9</v>
      </c>
      <c r="E1669" s="19">
        <f>E1663</f>
        <v>572</v>
      </c>
    </row>
    <row r="1670" spans="1:5" ht="14.25" customHeight="1">
      <c r="A1670" s="17"/>
      <c r="B1670" s="21"/>
      <c r="C1670" s="20" t="s">
        <v>55</v>
      </c>
      <c r="D1670" s="17" t="s">
        <v>21</v>
      </c>
      <c r="E1670" s="19">
        <f>ROUND(0.35*E1669,2)</f>
        <v>200.2</v>
      </c>
    </row>
    <row r="1671" spans="1:5">
      <c r="A1671" s="17">
        <v>6</v>
      </c>
      <c r="B1671" s="21"/>
      <c r="C1671" s="22" t="s">
        <v>88</v>
      </c>
      <c r="D1671" s="17" t="s">
        <v>9</v>
      </c>
      <c r="E1671" s="19">
        <v>33.6</v>
      </c>
    </row>
    <row r="1672" spans="1:5" ht="14.25" customHeight="1">
      <c r="A1672" s="17"/>
      <c r="B1672" s="21"/>
      <c r="C1672" s="20" t="s">
        <v>52</v>
      </c>
      <c r="D1672" s="17" t="s">
        <v>6</v>
      </c>
      <c r="E1672" s="19">
        <f>ROUND(1.6*E1671,2)</f>
        <v>53.76</v>
      </c>
    </row>
    <row r="1673" spans="1:5">
      <c r="A1673" s="17"/>
      <c r="B1673" s="21"/>
      <c r="C1673" s="20" t="s">
        <v>55</v>
      </c>
      <c r="D1673" s="17" t="s">
        <v>21</v>
      </c>
      <c r="E1673" s="19">
        <f>ROUND(0.35*E1671,2)</f>
        <v>11.76</v>
      </c>
    </row>
    <row r="1674" spans="1:5" ht="14.25" customHeight="1">
      <c r="A1674" s="16">
        <f>A1672+1</f>
        <v>1</v>
      </c>
      <c r="B1674" s="21"/>
      <c r="C1674" s="22" t="s">
        <v>86</v>
      </c>
      <c r="D1674" s="17" t="s">
        <v>9</v>
      </c>
      <c r="E1674" s="19">
        <v>6</v>
      </c>
    </row>
    <row r="1675" spans="1:5">
      <c r="A1675" s="23"/>
      <c r="B1675" s="24"/>
      <c r="C1675" s="25" t="s">
        <v>22</v>
      </c>
      <c r="D1675" s="26" t="s">
        <v>9</v>
      </c>
      <c r="E1675" s="27">
        <f>ROUND(1.03*E1674,2)</f>
        <v>6.18</v>
      </c>
    </row>
    <row r="1676" spans="1:5" ht="60" customHeight="1">
      <c r="A1676" s="23"/>
      <c r="B1676" s="24"/>
      <c r="C1676" s="25" t="s">
        <v>13</v>
      </c>
      <c r="D1676" s="26" t="s">
        <v>7</v>
      </c>
      <c r="E1676" s="27">
        <f>ROUND(2*E1674,2)</f>
        <v>12</v>
      </c>
    </row>
    <row r="1677" spans="1:5" ht="25.5" customHeight="1">
      <c r="A1677" s="17"/>
      <c r="B1677" s="21"/>
      <c r="C1677" s="20" t="s">
        <v>87</v>
      </c>
      <c r="D1677" s="17" t="s">
        <v>9</v>
      </c>
      <c r="E1677" s="19">
        <f>ROUND(0.35*E1674,2)</f>
        <v>2.1</v>
      </c>
    </row>
    <row r="1678" spans="1:5">
      <c r="A1678" s="28"/>
      <c r="B1678" s="24"/>
      <c r="C1678" s="25" t="s">
        <v>19</v>
      </c>
      <c r="D1678" s="26" t="s">
        <v>7</v>
      </c>
      <c r="E1678" s="27">
        <f>ROUND(25*E1674,)</f>
        <v>150</v>
      </c>
    </row>
    <row r="1679" spans="1:5">
      <c r="A1679" s="17"/>
      <c r="B1679" s="21"/>
      <c r="C1679" s="20" t="s">
        <v>52</v>
      </c>
      <c r="D1679" s="17" t="s">
        <v>6</v>
      </c>
      <c r="E1679" s="19">
        <f>ROUND(1.6*E1674,2)</f>
        <v>9.6</v>
      </c>
    </row>
    <row r="1680" spans="1:5">
      <c r="A1680" s="17"/>
      <c r="B1680" s="21"/>
      <c r="C1680" s="20" t="s">
        <v>55</v>
      </c>
      <c r="D1680" s="17" t="s">
        <v>21</v>
      </c>
      <c r="E1680" s="19">
        <f>ROUND(0.35*E1674,2)</f>
        <v>2.1</v>
      </c>
    </row>
    <row r="1681" spans="1:5" ht="14.25" customHeight="1">
      <c r="A1681" s="17">
        <v>7</v>
      </c>
      <c r="B1681" s="21"/>
      <c r="C1681" s="22" t="s">
        <v>173</v>
      </c>
      <c r="D1681" s="17" t="s">
        <v>9</v>
      </c>
      <c r="E1681" s="19">
        <f>2.3*1.2</f>
        <v>2.76</v>
      </c>
    </row>
    <row r="1682" spans="1:5">
      <c r="A1682" s="17"/>
      <c r="B1682" s="21"/>
      <c r="C1682" s="15" t="s">
        <v>57</v>
      </c>
      <c r="D1682" s="17"/>
      <c r="E1682" s="19"/>
    </row>
    <row r="1683" spans="1:5" ht="14.25" customHeight="1">
      <c r="A1683" s="17">
        <v>1</v>
      </c>
      <c r="B1683" s="21"/>
      <c r="C1683" s="22" t="s">
        <v>58</v>
      </c>
      <c r="D1683" s="17" t="s">
        <v>5</v>
      </c>
      <c r="E1683" s="19">
        <v>12</v>
      </c>
    </row>
    <row r="1684" spans="1:5" ht="14.25" customHeight="1">
      <c r="A1684" s="17">
        <v>2</v>
      </c>
      <c r="B1684" s="21"/>
      <c r="C1684" s="22" t="s">
        <v>176</v>
      </c>
      <c r="D1684" s="17" t="s">
        <v>9</v>
      </c>
      <c r="E1684" s="19">
        <v>19</v>
      </c>
    </row>
    <row r="1685" spans="1:5" ht="14.25" customHeight="1">
      <c r="A1685" s="17"/>
      <c r="B1685" s="21"/>
      <c r="C1685" s="20" t="s">
        <v>19</v>
      </c>
      <c r="D1685" s="17" t="s">
        <v>7</v>
      </c>
      <c r="E1685" s="19">
        <f>ROUND(15*E1684,2)</f>
        <v>285</v>
      </c>
    </row>
    <row r="1686" spans="1:5" ht="14.25" customHeight="1">
      <c r="A1686" s="17">
        <v>3</v>
      </c>
      <c r="B1686" s="21"/>
      <c r="C1686" s="22" t="s">
        <v>66</v>
      </c>
      <c r="D1686" s="17" t="s">
        <v>9</v>
      </c>
      <c r="E1686" s="19">
        <f>ROUND(0.05*E1684,2)</f>
        <v>0.95</v>
      </c>
    </row>
    <row r="1687" spans="1:5" ht="14.25" customHeight="1">
      <c r="A1687" s="28"/>
      <c r="B1687" s="24"/>
      <c r="C1687" s="25" t="s">
        <v>23</v>
      </c>
      <c r="D1687" s="26" t="s">
        <v>6</v>
      </c>
      <c r="E1687" s="27">
        <f>ROUND(0.8*E1686,2)</f>
        <v>0.76</v>
      </c>
    </row>
    <row r="1688" spans="1:5" ht="14.25" customHeight="1">
      <c r="A1688" s="17"/>
      <c r="B1688" s="21"/>
      <c r="C1688" s="20" t="s">
        <v>60</v>
      </c>
      <c r="D1688" s="17" t="s">
        <v>21</v>
      </c>
      <c r="E1688" s="19">
        <f>ROUND(0.6*E1686,2)</f>
        <v>0.56999999999999995</v>
      </c>
    </row>
    <row r="1689" spans="1:5" ht="14.25" customHeight="1">
      <c r="A1689" s="17"/>
      <c r="B1689" s="21"/>
      <c r="C1689" s="20" t="s">
        <v>42</v>
      </c>
      <c r="D1689" s="17" t="s">
        <v>9</v>
      </c>
      <c r="E1689" s="19">
        <f>ROUND(0.05*E1686,2)</f>
        <v>0.05</v>
      </c>
    </row>
    <row r="1690" spans="1:5">
      <c r="A1690" s="17">
        <v>4</v>
      </c>
      <c r="B1690" s="21"/>
      <c r="C1690" s="22" t="s">
        <v>62</v>
      </c>
      <c r="D1690" s="17" t="s">
        <v>9</v>
      </c>
      <c r="E1690" s="19">
        <f>E1684</f>
        <v>19</v>
      </c>
    </row>
    <row r="1691" spans="1:5" ht="14.25" customHeight="1">
      <c r="A1691" s="17"/>
      <c r="B1691" s="21"/>
      <c r="C1691" s="20" t="s">
        <v>50</v>
      </c>
      <c r="D1691" s="17" t="s">
        <v>21</v>
      </c>
      <c r="E1691" s="19">
        <f>ROUND(0.15*E1690,2)</f>
        <v>2.85</v>
      </c>
    </row>
    <row r="1692" spans="1:5" ht="14.25" customHeight="1">
      <c r="A1692" s="29">
        <v>5</v>
      </c>
      <c r="B1692" s="29"/>
      <c r="C1692" s="30" t="s">
        <v>36</v>
      </c>
      <c r="D1692" s="29" t="s">
        <v>9</v>
      </c>
      <c r="E1692" s="31">
        <f>E1690</f>
        <v>19</v>
      </c>
    </row>
    <row r="1693" spans="1:5" ht="42" customHeight="1">
      <c r="A1693" s="29"/>
      <c r="B1693" s="29"/>
      <c r="C1693" s="33" t="s">
        <v>63</v>
      </c>
      <c r="D1693" s="29" t="s">
        <v>9</v>
      </c>
      <c r="E1693" s="31">
        <f>ROUND((1.08*E1692),2)</f>
        <v>20.52</v>
      </c>
    </row>
    <row r="1694" spans="1:5" ht="14.25" customHeight="1">
      <c r="A1694" s="29"/>
      <c r="B1694" s="29"/>
      <c r="C1694" s="33" t="s">
        <v>37</v>
      </c>
      <c r="D1694" s="29" t="s">
        <v>6</v>
      </c>
      <c r="E1694" s="31">
        <f>ROUND(0.4*E1692,2)</f>
        <v>7.6</v>
      </c>
    </row>
    <row r="1695" spans="1:5" ht="14.25" customHeight="1">
      <c r="A1695" s="29"/>
      <c r="B1695" s="29"/>
      <c r="C1695" s="33" t="s">
        <v>38</v>
      </c>
      <c r="D1695" s="29" t="s">
        <v>5</v>
      </c>
      <c r="E1695" s="31">
        <f>ROUND(0.5*E1692,2)</f>
        <v>9.5</v>
      </c>
    </row>
    <row r="1696" spans="1:5" ht="14.25" customHeight="1">
      <c r="A1696" s="29">
        <v>6</v>
      </c>
      <c r="B1696" s="29"/>
      <c r="C1696" s="30" t="s">
        <v>64</v>
      </c>
      <c r="D1696" s="29" t="s">
        <v>5</v>
      </c>
      <c r="E1696" s="31">
        <f>E1683</f>
        <v>12</v>
      </c>
    </row>
    <row r="1697" spans="1:5" ht="14.25" customHeight="1">
      <c r="A1697" s="29">
        <v>7</v>
      </c>
      <c r="B1697" s="29"/>
      <c r="C1697" s="30" t="s">
        <v>65</v>
      </c>
      <c r="D1697" s="29" t="s">
        <v>5</v>
      </c>
      <c r="E1697" s="31">
        <v>1.2</v>
      </c>
    </row>
    <row r="1698" spans="1:5" ht="37.5" customHeight="1">
      <c r="A1698" s="29">
        <v>7</v>
      </c>
      <c r="B1698" s="29"/>
      <c r="C1698" s="49" t="s">
        <v>175</v>
      </c>
      <c r="D1698" s="29" t="s">
        <v>9</v>
      </c>
      <c r="E1698" s="50">
        <v>32</v>
      </c>
    </row>
    <row r="1699" spans="1:5" ht="14.25" customHeight="1">
      <c r="A1699" s="29"/>
      <c r="B1699" s="29"/>
      <c r="C1699" s="37" t="s">
        <v>157</v>
      </c>
      <c r="D1699" s="29"/>
      <c r="E1699" s="31"/>
    </row>
    <row r="1700" spans="1:5">
      <c r="A1700" s="38">
        <v>1</v>
      </c>
      <c r="B1700" s="39"/>
      <c r="C1700" s="40" t="s">
        <v>147</v>
      </c>
      <c r="D1700" s="39" t="s">
        <v>8</v>
      </c>
      <c r="E1700" s="41">
        <v>12</v>
      </c>
    </row>
    <row r="1701" spans="1:5" ht="14.25" customHeight="1">
      <c r="A1701" s="16">
        <v>2</v>
      </c>
      <c r="B1701" s="20"/>
      <c r="C1701" s="18" t="s">
        <v>14</v>
      </c>
      <c r="D1701" s="17" t="s">
        <v>8</v>
      </c>
      <c r="E1701" s="19">
        <v>3</v>
      </c>
    </row>
    <row r="1702" spans="1:5" ht="14.25" customHeight="1">
      <c r="A1702" s="16">
        <v>3</v>
      </c>
      <c r="B1702" s="17"/>
      <c r="C1702" s="18" t="s">
        <v>148</v>
      </c>
      <c r="D1702" s="17" t="s">
        <v>8</v>
      </c>
      <c r="E1702" s="36">
        <v>1.7</v>
      </c>
    </row>
    <row r="1703" spans="1:5" ht="14.25" customHeight="1">
      <c r="A1703" s="16">
        <v>4</v>
      </c>
      <c r="B1703" s="20"/>
      <c r="C1703" s="42" t="s">
        <v>149</v>
      </c>
      <c r="D1703" s="17" t="s">
        <v>9</v>
      </c>
      <c r="E1703" s="36">
        <v>50</v>
      </c>
    </row>
    <row r="1704" spans="1:5" ht="14.25" customHeight="1">
      <c r="A1704" s="16"/>
      <c r="B1704" s="20"/>
      <c r="C1704" s="20" t="s">
        <v>15</v>
      </c>
      <c r="D1704" s="17" t="s">
        <v>9</v>
      </c>
      <c r="E1704" s="36">
        <f>ROUND(1.15*E1703,2)</f>
        <v>57.5</v>
      </c>
    </row>
    <row r="1705" spans="1:5" ht="14.25" customHeight="1">
      <c r="A1705" s="16"/>
      <c r="B1705" s="20"/>
      <c r="C1705" s="43" t="s">
        <v>16</v>
      </c>
      <c r="D1705" s="17" t="s">
        <v>8</v>
      </c>
      <c r="E1705" s="36">
        <f>0.002891*E1703</f>
        <v>0.14000000000000001</v>
      </c>
    </row>
    <row r="1706" spans="1:5">
      <c r="A1706" s="16"/>
      <c r="B1706" s="20"/>
      <c r="C1706" s="43" t="s">
        <v>17</v>
      </c>
      <c r="D1706" s="19" t="s">
        <v>6</v>
      </c>
      <c r="E1706" s="36">
        <f>0.0282*E1703</f>
        <v>1.41</v>
      </c>
    </row>
    <row r="1707" spans="1:5" ht="14.25" customHeight="1">
      <c r="A1707" s="16">
        <v>5</v>
      </c>
      <c r="B1707" s="20"/>
      <c r="C1707" s="44" t="s">
        <v>150</v>
      </c>
      <c r="D1707" s="19" t="s">
        <v>9</v>
      </c>
      <c r="E1707" s="36">
        <f>E1703</f>
        <v>50</v>
      </c>
    </row>
    <row r="1708" spans="1:5" ht="16.5" customHeight="1">
      <c r="A1708" s="16"/>
      <c r="B1708" s="20"/>
      <c r="C1708" s="43" t="s">
        <v>18</v>
      </c>
      <c r="D1708" s="19" t="s">
        <v>8</v>
      </c>
      <c r="E1708" s="36">
        <f>0.0107*E1707</f>
        <v>0.54</v>
      </c>
    </row>
    <row r="1709" spans="1:5" ht="18.75" customHeight="1">
      <c r="A1709" s="16"/>
      <c r="B1709" s="20"/>
      <c r="C1709" s="43" t="s">
        <v>17</v>
      </c>
      <c r="D1709" s="19" t="s">
        <v>6</v>
      </c>
      <c r="E1709" s="36">
        <f>0.06*E1707</f>
        <v>3</v>
      </c>
    </row>
    <row r="1710" spans="1:5">
      <c r="A1710" s="16">
        <v>6</v>
      </c>
      <c r="B1710" s="20"/>
      <c r="C1710" s="44" t="s">
        <v>151</v>
      </c>
      <c r="D1710" s="19" t="s">
        <v>8</v>
      </c>
      <c r="E1710" s="36">
        <v>0.23</v>
      </c>
    </row>
    <row r="1711" spans="1:5" ht="14.25" customHeight="1">
      <c r="A1711" s="16">
        <v>7</v>
      </c>
      <c r="B1711" s="20"/>
      <c r="C1711" s="18" t="s">
        <v>152</v>
      </c>
      <c r="D1711" s="17" t="s">
        <v>9</v>
      </c>
      <c r="E1711" s="36">
        <f>E1707</f>
        <v>50</v>
      </c>
    </row>
    <row r="1712" spans="1:5" ht="14.25" customHeight="1">
      <c r="A1712" s="16">
        <v>8</v>
      </c>
      <c r="B1712" s="20"/>
      <c r="C1712" s="18" t="s">
        <v>153</v>
      </c>
      <c r="D1712" s="17" t="s">
        <v>9</v>
      </c>
      <c r="E1712" s="36">
        <f>E1711</f>
        <v>50</v>
      </c>
    </row>
    <row r="1713" spans="1:5" ht="14.25" customHeight="1">
      <c r="A1713" s="16">
        <v>9</v>
      </c>
      <c r="B1713" s="20"/>
      <c r="C1713" s="45" t="s">
        <v>154</v>
      </c>
      <c r="D1713" s="17" t="s">
        <v>9</v>
      </c>
      <c r="E1713" s="36">
        <f>E1711</f>
        <v>50</v>
      </c>
    </row>
    <row r="1714" spans="1:5" ht="49.5" customHeight="1">
      <c r="A1714" s="16"/>
      <c r="B1714" s="20"/>
      <c r="C1714" s="46" t="s">
        <v>155</v>
      </c>
      <c r="D1714" s="17" t="s">
        <v>9</v>
      </c>
      <c r="E1714" s="36">
        <f>1.1*E1713</f>
        <v>55</v>
      </c>
    </row>
    <row r="1715" spans="1:5" s="97" customFormat="1" ht="25.5" customHeight="1">
      <c r="A1715" s="16"/>
      <c r="B1715" s="47"/>
      <c r="C1715" s="20" t="s">
        <v>19</v>
      </c>
      <c r="D1715" s="17" t="s">
        <v>7</v>
      </c>
      <c r="E1715" s="36">
        <f>8*E1713</f>
        <v>400</v>
      </c>
    </row>
    <row r="1716" spans="1:5" s="97" customFormat="1" ht="19.5" customHeight="1">
      <c r="A1716" s="16"/>
      <c r="B1716" s="47"/>
      <c r="C1716" s="20" t="s">
        <v>20</v>
      </c>
      <c r="D1716" s="17" t="s">
        <v>9</v>
      </c>
      <c r="E1716" s="36">
        <f>0.15*E1713</f>
        <v>7.5</v>
      </c>
    </row>
    <row r="1717" spans="1:5" s="97" customFormat="1" ht="31.5" customHeight="1">
      <c r="A1717" s="16">
        <v>9</v>
      </c>
      <c r="B1717" s="20"/>
      <c r="C1717" s="45" t="s">
        <v>171</v>
      </c>
      <c r="D1717" s="17" t="s">
        <v>5</v>
      </c>
      <c r="E1717" s="36">
        <v>8</v>
      </c>
    </row>
    <row r="1718" spans="1:5" s="97" customFormat="1" ht="15.75" customHeight="1">
      <c r="A1718" s="16">
        <v>9</v>
      </c>
      <c r="B1718" s="20"/>
      <c r="C1718" s="45" t="s">
        <v>172</v>
      </c>
      <c r="D1718" s="17" t="s">
        <v>5</v>
      </c>
      <c r="E1718" s="36">
        <v>68.400000000000006</v>
      </c>
    </row>
    <row r="1719" spans="1:5" s="97" customFormat="1" ht="15" customHeight="1">
      <c r="A1719" s="16">
        <v>10</v>
      </c>
      <c r="B1719" s="20"/>
      <c r="C1719" s="44" t="s">
        <v>156</v>
      </c>
      <c r="D1719" s="19" t="s">
        <v>8</v>
      </c>
      <c r="E1719" s="36">
        <v>14</v>
      </c>
    </row>
    <row r="1720" spans="1:5" s="97" customFormat="1" ht="17.25" customHeight="1">
      <c r="A1720" s="62"/>
      <c r="B1720" s="62"/>
      <c r="C1720" s="86" t="s">
        <v>177</v>
      </c>
      <c r="D1720" s="62"/>
      <c r="E1720" s="79"/>
    </row>
    <row r="1721" spans="1:5" s="97" customFormat="1" ht="16.5" customHeight="1">
      <c r="A1721" s="81">
        <v>1</v>
      </c>
      <c r="B1721" s="80"/>
      <c r="C1721" s="88" t="s">
        <v>178</v>
      </c>
      <c r="D1721" s="81" t="s">
        <v>5</v>
      </c>
      <c r="E1721" s="63">
        <v>17.600000000000001</v>
      </c>
    </row>
    <row r="1722" spans="1:5" s="97" customFormat="1" ht="12.75" customHeight="1">
      <c r="A1722" s="81">
        <v>2</v>
      </c>
      <c r="B1722" s="80"/>
      <c r="C1722" s="88" t="s">
        <v>179</v>
      </c>
      <c r="D1722" s="81" t="s">
        <v>9</v>
      </c>
      <c r="E1722" s="63">
        <v>25.96</v>
      </c>
    </row>
    <row r="1723" spans="1:5" s="97" customFormat="1" ht="20.25" customHeight="1">
      <c r="A1723" s="81"/>
      <c r="B1723" s="80"/>
      <c r="C1723" s="82" t="s">
        <v>22</v>
      </c>
      <c r="D1723" s="81" t="s">
        <v>9</v>
      </c>
      <c r="E1723" s="63">
        <v>26.74</v>
      </c>
    </row>
    <row r="1724" spans="1:5" s="97" customFormat="1" ht="15.75" customHeight="1">
      <c r="A1724" s="81"/>
      <c r="B1724" s="80"/>
      <c r="C1724" s="82" t="s">
        <v>13</v>
      </c>
      <c r="D1724" s="81" t="s">
        <v>7</v>
      </c>
      <c r="E1724" s="63">
        <v>51.92</v>
      </c>
    </row>
    <row r="1725" spans="1:5" s="97" customFormat="1" ht="21" customHeight="1">
      <c r="A1725" s="81"/>
      <c r="B1725" s="80"/>
      <c r="C1725" s="82" t="s">
        <v>180</v>
      </c>
      <c r="D1725" s="81" t="s">
        <v>9</v>
      </c>
      <c r="E1725" s="63">
        <v>26.74</v>
      </c>
    </row>
    <row r="1726" spans="1:5" s="97" customFormat="1" ht="18" customHeight="1">
      <c r="A1726" s="84"/>
      <c r="B1726" s="64"/>
      <c r="C1726" s="65" t="s">
        <v>181</v>
      </c>
      <c r="D1726" s="85" t="s">
        <v>9</v>
      </c>
      <c r="E1726" s="66">
        <v>106.96</v>
      </c>
    </row>
    <row r="1727" spans="1:5" s="97" customFormat="1" ht="25.5" customHeight="1">
      <c r="A1727" s="67"/>
      <c r="B1727" s="83"/>
      <c r="C1727" s="87" t="s">
        <v>19</v>
      </c>
      <c r="D1727" s="68" t="s">
        <v>182</v>
      </c>
      <c r="E1727" s="69">
        <v>908.6</v>
      </c>
    </row>
    <row r="1728" spans="1:5" ht="14.25" customHeight="1">
      <c r="A1728" s="67"/>
      <c r="B1728" s="83"/>
      <c r="C1728" s="87" t="s">
        <v>23</v>
      </c>
      <c r="D1728" s="68" t="s">
        <v>6</v>
      </c>
      <c r="E1728" s="69">
        <v>20.77</v>
      </c>
    </row>
    <row r="1729" spans="1:5">
      <c r="A1729" s="67"/>
      <c r="B1729" s="83"/>
      <c r="C1729" s="87" t="s">
        <v>183</v>
      </c>
      <c r="D1729" s="68" t="s">
        <v>5</v>
      </c>
      <c r="E1729" s="69">
        <v>38.94</v>
      </c>
    </row>
    <row r="1730" spans="1:5">
      <c r="A1730" s="67"/>
      <c r="B1730" s="83"/>
      <c r="C1730" s="87" t="s">
        <v>184</v>
      </c>
      <c r="D1730" s="68" t="s">
        <v>5</v>
      </c>
      <c r="E1730" s="70">
        <v>38.94</v>
      </c>
    </row>
    <row r="1731" spans="1:5">
      <c r="A1731" s="71"/>
      <c r="B1731" s="71"/>
      <c r="C1731" s="72" t="s">
        <v>185</v>
      </c>
      <c r="D1731" s="71"/>
      <c r="E1731" s="73"/>
    </row>
    <row r="1732" spans="1:5" ht="30">
      <c r="A1732" s="74">
        <v>1</v>
      </c>
      <c r="B1732" s="75"/>
      <c r="C1732" s="76" t="s">
        <v>186</v>
      </c>
      <c r="D1732" s="77" t="s">
        <v>5</v>
      </c>
      <c r="E1732" s="61">
        <v>3.8</v>
      </c>
    </row>
    <row r="1733" spans="1:5">
      <c r="A1733" s="91"/>
      <c r="B1733" s="91"/>
      <c r="C1733" s="90"/>
      <c r="D1733" s="90"/>
      <c r="E1733" s="89"/>
    </row>
    <row r="1734" spans="1:5">
      <c r="A1734" s="92" t="s">
        <v>168</v>
      </c>
      <c r="B1734" s="93"/>
      <c r="C1734" s="93"/>
      <c r="D1734" s="93"/>
      <c r="E1734" s="94"/>
    </row>
    <row r="1735" spans="1:5">
      <c r="A1735" s="95"/>
      <c r="B1735" s="95"/>
      <c r="C1735" s="96"/>
      <c r="D1735" s="96"/>
      <c r="E1735" s="96"/>
    </row>
  </sheetData>
  <mergeCells count="14">
    <mergeCell ref="A16:A19"/>
    <mergeCell ref="B16:B19"/>
    <mergeCell ref="C16:C19"/>
    <mergeCell ref="D16:D19"/>
    <mergeCell ref="E16:E19"/>
    <mergeCell ref="A12:E12"/>
    <mergeCell ref="A13:E13"/>
    <mergeCell ref="A2:E2"/>
    <mergeCell ref="A3:E3"/>
    <mergeCell ref="A5:E5"/>
    <mergeCell ref="A7:E7"/>
    <mergeCell ref="A8:E8"/>
    <mergeCell ref="A10:E10"/>
    <mergeCell ref="A11:E11"/>
  </mergeCells>
  <pageMargins left="1.299212598425197" right="0" top="0.35433070866141736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 </vt:lpstr>
      <vt:lpstr>Sheet1</vt:lpstr>
      <vt:lpstr>'DA '!Print_Area</vt:lpstr>
    </vt:vector>
  </TitlesOfParts>
  <Company>RBSSKALS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Daiga Krūmiņa</dc:creator>
  <cp:lastModifiedBy>Admin</cp:lastModifiedBy>
  <cp:lastPrinted>2014-06-17T13:07:32Z</cp:lastPrinted>
  <dcterms:created xsi:type="dcterms:W3CDTF">2013-03-11T09:12:04Z</dcterms:created>
  <dcterms:modified xsi:type="dcterms:W3CDTF">2014-06-18T11:11:29Z</dcterms:modified>
</cp:coreProperties>
</file>