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480" tabRatio="916" activeTab="0"/>
  </bookViews>
  <sheets>
    <sheet name="koptame" sheetId="1" r:id="rId1"/>
    <sheet name="kopt LBN" sheetId="2" r:id="rId2"/>
    <sheet name="2-1" sheetId="3" r:id="rId3"/>
    <sheet name="2-8" sheetId="4" r:id="rId4"/>
  </sheets>
  <definedNames>
    <definedName name="_xlnm.Print_Area" localSheetId="3">'2-8'!$A$2:$R$59</definedName>
    <definedName name="_xlnm.Print_Area" localSheetId="1">'kopt LBN'!$A$1:$I$27</definedName>
    <definedName name="_xlnm.Print_Area" localSheetId="0">'koptame'!$A$1:$D$20</definedName>
  </definedNames>
  <calcPr fullCalcOnLoad="1"/>
</workbook>
</file>

<file path=xl/sharedStrings.xml><?xml version="1.0" encoding="utf-8"?>
<sst xmlns="http://schemas.openxmlformats.org/spreadsheetml/2006/main" count="686" uniqueCount="324">
  <si>
    <t>- apmale</t>
  </si>
  <si>
    <t>bal</t>
  </si>
  <si>
    <t>10-105-3</t>
  </si>
  <si>
    <t>- koka durvju bloks</t>
  </si>
  <si>
    <t>46-109</t>
  </si>
  <si>
    <t>Grīdas segumu ar pamatni</t>
  </si>
  <si>
    <t>izjaukšana</t>
  </si>
  <si>
    <t>11-2</t>
  </si>
  <si>
    <t>Grunts noblitēšana ar</t>
  </si>
  <si>
    <t>šķembām b=40 dziļumā</t>
  </si>
  <si>
    <t>11-11</t>
  </si>
  <si>
    <t>Grīdu pamatnes izveido-</t>
  </si>
  <si>
    <t>šana no betona b=80mm</t>
  </si>
  <si>
    <t>11-18-3</t>
  </si>
  <si>
    <t>Grīdu hidroizolācija</t>
  </si>
  <si>
    <t>ar ruloniem materiā-</t>
  </si>
  <si>
    <t>liem</t>
  </si>
  <si>
    <t>- 'Katja' F457 Knauf</t>
  </si>
  <si>
    <t>11-52</t>
  </si>
  <si>
    <t>Cieto siltumizolācijas</t>
  </si>
  <si>
    <t>plātņu ieklāšana uz</t>
  </si>
  <si>
    <t>betona pamatojuma b=100mm</t>
  </si>
  <si>
    <t xml:space="preserve">- p/polistirol EPS 200 b=100 </t>
  </si>
  <si>
    <t>11-56-4</t>
  </si>
  <si>
    <t>Izlīdzinošā kārta no</t>
  </si>
  <si>
    <t>betona b=40mm ar stiegro-</t>
  </si>
  <si>
    <t>šānu</t>
  </si>
  <si>
    <t>Grīdu virsmas izlīdzi-</t>
  </si>
  <si>
    <t>šajiem sastāviem</t>
  </si>
  <si>
    <t>11-209</t>
  </si>
  <si>
    <t>Grīdu linoleja segums</t>
  </si>
  <si>
    <t>- linolejs 34.kl</t>
  </si>
  <si>
    <t>- līme</t>
  </si>
  <si>
    <t>- šuvju diegs</t>
  </si>
  <si>
    <t>11-273-1</t>
  </si>
  <si>
    <t>MDF grīdlīstu uzstā-</t>
  </si>
  <si>
    <t>- grīdlīstes MDF ar</t>
  </si>
  <si>
    <t>  stiprinājumiem</t>
  </si>
  <si>
    <t>PĀRĒJIE DARBI</t>
  </si>
  <si>
    <t>60-34-2</t>
  </si>
  <si>
    <t>kompl</t>
  </si>
  <si>
    <t xml:space="preserve">Kombinētais automātiskais slēdzis ar noplūdes strāvas aizsardzīb 2-polīgs 16A "C"      </t>
  </si>
  <si>
    <t xml:space="preserve">Sienas kontakts atbilstošu divvietīgu karbu 230V;16A zemapmetuma montāžai              </t>
  </si>
  <si>
    <t xml:space="preserve">Vienpolu zemapmetuma slēdzis 220V 16A      </t>
  </si>
  <si>
    <t xml:space="preserve">Divpolu zemapmetuma slēdzis 220V 16A      </t>
  </si>
  <si>
    <t xml:space="preserve">Kabelis ar vara dzīslām MMJ-5x4           </t>
  </si>
  <si>
    <t xml:space="preserve">Kabelis ar vara dzīslām MMJ-3x2.5         </t>
  </si>
  <si>
    <t xml:space="preserve">Kabelis ar vara dzīslām MMJ-3x1.5         </t>
  </si>
  <si>
    <t xml:space="preserve">Kārba zemapmetuma montāžai                 </t>
  </si>
  <si>
    <t xml:space="preserve">Elektriskie mērījumi par izolācijas, iezemējuma kontaktu parējas,zemētāju noplūdes pretestības, ķēdes esamības un citi elektriskie mērījumi           </t>
  </si>
  <si>
    <t>100gab</t>
  </si>
  <si>
    <t>Kods</t>
  </si>
  <si>
    <t>Lokālās tāmes Nr.</t>
  </si>
  <si>
    <t>BŪVNIECĪBAS KOPTĀME</t>
  </si>
  <si>
    <t>Nosaukums (objekta, darbu veida)</t>
  </si>
  <si>
    <t>Objekta izmaksas LVL</t>
  </si>
  <si>
    <t>KOPĀ (ar neparedzētiem izdevumiem)</t>
  </si>
  <si>
    <t>PVN  21%</t>
  </si>
  <si>
    <t>Darba nosaukums</t>
  </si>
  <si>
    <t>Mēra vien.</t>
  </si>
  <si>
    <t>Vienības izmaksas</t>
  </si>
  <si>
    <t>Kopējās izmaksas /Ls/</t>
  </si>
  <si>
    <t>darba samaksas likme               (Ls/h)</t>
  </si>
  <si>
    <t>materiāli             (Ls)</t>
  </si>
  <si>
    <t>mehānismi                (Ls)</t>
  </si>
  <si>
    <t>kopā  (Ls)</t>
  </si>
  <si>
    <t>darbietilpība             (c/h)</t>
  </si>
  <si>
    <t>darba alga         (Ls)</t>
  </si>
  <si>
    <t>materiāli  (Ls)</t>
  </si>
  <si>
    <t>mehānismi                 (Ls)</t>
  </si>
  <si>
    <t>Summa  (Ls)</t>
  </si>
  <si>
    <t>Kopā</t>
  </si>
  <si>
    <t>1</t>
  </si>
  <si>
    <t>m</t>
  </si>
  <si>
    <t>  </t>
  </si>
  <si>
    <t>gab</t>
  </si>
  <si>
    <t>Kopā:</t>
  </si>
  <si>
    <t>Ls</t>
  </si>
  <si>
    <t>kg</t>
  </si>
  <si>
    <t>Nr.p.k.</t>
  </si>
  <si>
    <t>Internātpamatskolas ēka. Celtniecības darbi</t>
  </si>
  <si>
    <t>Internātpamatskolas ēka. Ūdensvads Ū1</t>
  </si>
  <si>
    <t>Kopsavilkuma aprēķini pa darbu veidiem vai konstruktīvajiem elementiem</t>
  </si>
  <si>
    <t>Būves nosaukums:</t>
  </si>
  <si>
    <t>Objekta nosaukums:</t>
  </si>
  <si>
    <t>Būves adrese:</t>
  </si>
  <si>
    <r>
      <t>Pasūtījuma Nr.:</t>
    </r>
  </si>
  <si>
    <t>Par kopējo summu bez PVN, Ls</t>
  </si>
  <si>
    <t>Kopējā darbietilpība, c/st.</t>
  </si>
  <si>
    <t>Darba veids vai konstruktīvā elementa nosaukums</t>
  </si>
  <si>
    <t>Tāmes izmaksas             (Ls)</t>
  </si>
  <si>
    <t>Tai skaitā</t>
  </si>
  <si>
    <t>darbietilpība            (c/h)</t>
  </si>
  <si>
    <t>darba            alga                       (Ls)</t>
  </si>
  <si>
    <t>materiāli              (Ls)</t>
  </si>
  <si>
    <t>mehānismi (Ls)</t>
  </si>
  <si>
    <t xml:space="preserve">Kopā    </t>
  </si>
  <si>
    <t>t.sk. darba aizsardzība</t>
  </si>
  <si>
    <t>Dadra devēja soc.nodoklis (24,09%)</t>
  </si>
  <si>
    <t>Kopā ar PVN</t>
  </si>
  <si>
    <t>(darba veids vai konstruktīvā nosaukums)</t>
  </si>
  <si>
    <t>Tāmes izmaksas</t>
  </si>
  <si>
    <t>Daudz.</t>
  </si>
  <si>
    <t>laika norma (c/h)</t>
  </si>
  <si>
    <t>m2</t>
  </si>
  <si>
    <t>Materiālu, grunts apmaiņas un būvgružu transporta izdevumi</t>
  </si>
  <si>
    <t>Tiešās izmaksas kopā</t>
  </si>
  <si>
    <t>2</t>
  </si>
  <si>
    <t>dīšana</t>
  </si>
  <si>
    <t>L.C.</t>
  </si>
  <si>
    <t>kpl</t>
  </si>
  <si>
    <t>l</t>
  </si>
  <si>
    <t>m3</t>
  </si>
  <si>
    <t>- šķembas</t>
  </si>
  <si>
    <t>- skrūve</t>
  </si>
  <si>
    <t>- šuvju lente</t>
  </si>
  <si>
    <t>- m/karkas</t>
  </si>
  <si>
    <t>- amortizējošā lente</t>
  </si>
  <si>
    <t>- dībelis</t>
  </si>
  <si>
    <t>- stiegrojums</t>
  </si>
  <si>
    <t>- cementa java J-10</t>
  </si>
  <si>
    <t>- ģipšk./loksne GKB</t>
  </si>
  <si>
    <t>- mineralvate b=100mm</t>
  </si>
  <si>
    <t>13-263-8</t>
  </si>
  <si>
    <t>Vecās krāsas no sienām</t>
  </si>
  <si>
    <t>noņemšana</t>
  </si>
  <si>
    <t>15-256-1</t>
  </si>
  <si>
    <t>Sienu apmetuma remonts</t>
  </si>
  <si>
    <t>ats.vietās,ieskaitot</t>
  </si>
  <si>
    <t>vecā apmetuma atdauzī-</t>
  </si>
  <si>
    <t>15-603</t>
  </si>
  <si>
    <t>špaktelēšana</t>
  </si>
  <si>
    <t>- smilšpapīrs</t>
  </si>
  <si>
    <t>- betons B-7.5</t>
  </si>
  <si>
    <t>- betons B-20</t>
  </si>
  <si>
    <t>15-604</t>
  </si>
  <si>
    <t>mas špaktelēšana</t>
  </si>
  <si>
    <t xml:space="preserve">Darbnīcas telpa Nr.3 rekonstrukcija - trīs telpu un gaiteņa izveide  </t>
  </si>
  <si>
    <t xml:space="preserve">šanu un virsmas </t>
  </si>
  <si>
    <t>sagatavošana</t>
  </si>
  <si>
    <t>Apmestu un reģipsa sienu virsmas</t>
  </si>
  <si>
    <t xml:space="preserve">Sienu virsmas krāsojums </t>
  </si>
  <si>
    <t>10-33-3</t>
  </si>
  <si>
    <t>Griestu apšušana ar ģipš-</t>
  </si>
  <si>
    <t>kartona loksnēm,ierīkojot</t>
  </si>
  <si>
    <t>metāla karkasu un saduršuvju</t>
  </si>
  <si>
    <t>apdare</t>
  </si>
  <si>
    <t>- skrūves</t>
  </si>
  <si>
    <t>Reģipsa griestu virs-</t>
  </si>
  <si>
    <t>15-661</t>
  </si>
  <si>
    <t>Uzlabots krāsojums</t>
  </si>
  <si>
    <t>griestiem pa reģipsa</t>
  </si>
  <si>
    <t>virsmām</t>
  </si>
  <si>
    <t>- java</t>
  </si>
  <si>
    <t>- špaktele</t>
  </si>
  <si>
    <t>- krāsa ū/emulsijas</t>
  </si>
  <si>
    <t>- hidroizolācijas ruļļu materiāls</t>
  </si>
  <si>
    <t>liem 2 kārtas</t>
  </si>
  <si>
    <t>gaismekļu un el.instālācijas un tt)</t>
  </si>
  <si>
    <t>46-40</t>
  </si>
  <si>
    <t>Ailu paplašināšana mūra sie-</t>
  </si>
  <si>
    <t>uz  izgātuvi</t>
  </si>
  <si>
    <t>- montāžas puta</t>
  </si>
  <si>
    <t>13-266-5</t>
  </si>
  <si>
    <t>Sienu virsmu apstrāde</t>
  </si>
  <si>
    <t>15-568-2</t>
  </si>
  <si>
    <t>Betona griestu virsmas</t>
  </si>
  <si>
    <t>15-603-1</t>
  </si>
  <si>
    <t>15-660-1</t>
  </si>
  <si>
    <t>Ailsānu krāsošana ar</t>
  </si>
  <si>
    <t>ūdensemulsijas krāsu</t>
  </si>
  <si>
    <t>Ailsānu virsmu</t>
  </si>
  <si>
    <t>špaktelēšana,slīpešana</t>
  </si>
  <si>
    <t xml:space="preserve">nās (telpā Nr.6)  </t>
  </si>
  <si>
    <t>(telpā Nr.6)</t>
  </si>
  <si>
    <t xml:space="preserve">un ailsanu virsmām noņemšana </t>
  </si>
  <si>
    <t>izlīdzināšana (remonts) kāpņu telpā</t>
  </si>
  <si>
    <t>11-57</t>
  </si>
  <si>
    <t>nāšana no cementa java b=40</t>
  </si>
  <si>
    <t>- cementa java J-15</t>
  </si>
  <si>
    <t xml:space="preserve">Linoleja segums </t>
  </si>
  <si>
    <t>- linolejs kl.32-34</t>
  </si>
  <si>
    <t>- šuvju degs</t>
  </si>
  <si>
    <t>11-185-1</t>
  </si>
  <si>
    <t>Grīdas klāja ierīkošana</t>
  </si>
  <si>
    <t>no rievdēļiem pa koka pārsēgumu</t>
  </si>
  <si>
    <t>11-67-1</t>
  </si>
  <si>
    <t>Betona kāpņu remonts</t>
  </si>
  <si>
    <t>- "Beto-Kontakt"</t>
  </si>
  <si>
    <t>- "Reno-Rapid"</t>
  </si>
  <si>
    <t>- betons B-15</t>
  </si>
  <si>
    <t>11-56-1</t>
  </si>
  <si>
    <t>nāšana ar pašizlīdzino-</t>
  </si>
  <si>
    <t>- 'Vetonit'3300 b=5mm</t>
  </si>
  <si>
    <t>11-95</t>
  </si>
  <si>
    <t>Epoksīda krāsošana</t>
  </si>
  <si>
    <t>- epoksīda krāsa "Čipsi"</t>
  </si>
  <si>
    <t xml:space="preserve"> </t>
  </si>
  <si>
    <t>ar ū/krāsam</t>
  </si>
  <si>
    <t>- ūdens emulsijas krāsa</t>
  </si>
  <si>
    <t xml:space="preserve">- krāsa </t>
  </si>
  <si>
    <t>Ailsānu virsmu sagatāvošana krāsošanai,</t>
  </si>
  <si>
    <t xml:space="preserve">Celtniecības grūžu savakšana, iekraušana </t>
  </si>
  <si>
    <t>autotransportā,  izvešana</t>
  </si>
  <si>
    <t xml:space="preserve">Sienu apmetuma remonts ats.vietās,  </t>
  </si>
  <si>
    <t xml:space="preserve">virsmu izlidzināšana, ieskaitot vecā  </t>
  </si>
  <si>
    <t>apmetuma atdaudzīšanu un virsmas</t>
  </si>
  <si>
    <t xml:space="preserve">sagatāvošanu </t>
  </si>
  <si>
    <t xml:space="preserve">Vecās krāsas no sienām </t>
  </si>
  <si>
    <t xml:space="preserve">- apmetuma java </t>
  </si>
  <si>
    <t xml:space="preserve">pirms apdares darbiem ar </t>
  </si>
  <si>
    <t>gruntējojošiem sastāviem</t>
  </si>
  <si>
    <t xml:space="preserve">- gruntejošais sastāvs </t>
  </si>
  <si>
    <t xml:space="preserve">Apmestu sienu virsmas špaktelēšana  </t>
  </si>
  <si>
    <t>Sienu virsmas krāsojums ar lateksa</t>
  </si>
  <si>
    <t xml:space="preserve"> krāsam  </t>
  </si>
  <si>
    <t>- lateksa  krāsa</t>
  </si>
  <si>
    <t xml:space="preserve">- špaktele   </t>
  </si>
  <si>
    <t xml:space="preserve">- ū/ krāsa  </t>
  </si>
  <si>
    <t>Atsevišķu vietu aizmērēšana ķieģeļu sienās</t>
  </si>
  <si>
    <t>- ķieģelis</t>
  </si>
  <si>
    <t>gb</t>
  </si>
  <si>
    <t>- mūrēšanas java J-7.5</t>
  </si>
  <si>
    <t>noņemšana (kāpņu telpā)</t>
  </si>
  <si>
    <t>Vecās krāsas no  griestiem</t>
  </si>
  <si>
    <t xml:space="preserve">Griestu (kāpņu telpā) virsmu </t>
  </si>
  <si>
    <t xml:space="preserve">- špaktele </t>
  </si>
  <si>
    <t>Griestu virsmas krāsojums ar lateksa</t>
  </si>
  <si>
    <t xml:space="preserve"> krāsam  (kāpņu telpā)</t>
  </si>
  <si>
    <t>betona pamatojuma, b-100mm</t>
  </si>
  <si>
    <t>- stiegrojuma režģis  200/200 mm</t>
  </si>
  <si>
    <t xml:space="preserve">- p/polistirol ESP 200 extra, b=100 </t>
  </si>
  <si>
    <t xml:space="preserve">Grīdas segumu  </t>
  </si>
  <si>
    <t>Skaņu izolcijas klāja ierīkošana</t>
  </si>
  <si>
    <t>ar akmens vati pa koka pārsēgumu</t>
  </si>
  <si>
    <t>- akmens vates platnes , blīvums 35kg/m3,  skaņas izolācija koef.0,75, b=75mm, ugunsdrošības klase A1</t>
  </si>
  <si>
    <t>- grīdu  laka</t>
  </si>
  <si>
    <t>- slīpešanas diski</t>
  </si>
  <si>
    <t>Koka grīdlīstu uzstā-</t>
  </si>
  <si>
    <t>- grīdlīstes koka ar</t>
  </si>
  <si>
    <t>Grīdu slīpešana un nosegšana ar laku trīs kārtas, ieskaitot grīdlīstes</t>
  </si>
  <si>
    <t xml:space="preserve">Sliekšņu uzstadīšana </t>
  </si>
  <si>
    <t>Griestu apšušana ar ģipškartona loksnēm,</t>
  </si>
  <si>
    <t>ierīkojot metāla karkasu un saduršuvju</t>
  </si>
  <si>
    <t xml:space="preserve">Durvis </t>
  </si>
  <si>
    <t xml:space="preserve">Demontāžas darbi (durvju bloku - 1gb,  </t>
  </si>
  <si>
    <t>Krāsns demontāža</t>
  </si>
  <si>
    <t>Cauruļvadu un radiātoru krāsošana</t>
  </si>
  <si>
    <t>Sienas kontakts zemapmetuma montāžai  divvietīgu kārbu 250V,16A</t>
  </si>
  <si>
    <t>Objekta nosaukums:   Darbnīcas vienkāršota rekonstrukcija un skolas telpu remonts</t>
  </si>
  <si>
    <r>
      <t xml:space="preserve">Pasūtījuma Nr.:           </t>
    </r>
    <r>
      <rPr>
        <u val="single"/>
        <sz val="12"/>
        <rFont val="Times New Roman"/>
        <family val="1"/>
      </rPr>
      <t xml:space="preserve">  </t>
    </r>
  </si>
  <si>
    <t>CELTNIECĪBAS DARBI</t>
  </si>
  <si>
    <t>Būves adrese:            Daugavpils novads, Medumu pagasts,c.Medumi,  Ilgas ielā 15</t>
  </si>
  <si>
    <t>Būves nosaukums:       Medumu speciālā  internātpamatskola (kadastra apz.4472 004 0184 001), darbnīca (kadastra apz.4472 004 0184 024)</t>
  </si>
  <si>
    <t>Sienas, starpsienas:</t>
  </si>
  <si>
    <t>Griesti:</t>
  </si>
  <si>
    <t>Grīda:</t>
  </si>
  <si>
    <t>Durvis, pārējie darbi:</t>
  </si>
  <si>
    <t>3 gb - reģipša sienā, 1 gb - ķieģeļu sienā</t>
  </si>
  <si>
    <t>Sienas, starpsienas, griesti:</t>
  </si>
  <si>
    <t>Grīda (telpās Nr.6 un 7):</t>
  </si>
  <si>
    <t>Grīda telpā Nr.34 (mūzikas klase):</t>
  </si>
  <si>
    <t xml:space="preserve"> ķieģeļu sienā (telpā Nr.6)</t>
  </si>
  <si>
    <t>125mm starpsienu ierīkošana</t>
  </si>
  <si>
    <t>ar ģipškartona apšuvumu un siltumizolāciju</t>
  </si>
  <si>
    <t>uz metāla karkasa</t>
  </si>
  <si>
    <t>darba alga (Ls)</t>
  </si>
  <si>
    <t>darba samaksas likme (Ls/h)</t>
  </si>
  <si>
    <t>Kāpnes telpu grīda</t>
  </si>
  <si>
    <t xml:space="preserve">ELEKTROAPGĀDE </t>
  </si>
  <si>
    <t>Būves nosaukums:      Medumu speciālā  internātpamatskola (kadastra apz.4472 004 0184 001), darbnīca (kadastra apz.4472 004 0184 024)</t>
  </si>
  <si>
    <t>Būves adrese:            Daugavpils novads, Medumu pagasts, c.Medumi,  Ilgas ielā 15</t>
  </si>
  <si>
    <r>
      <t xml:space="preserve">Pasūtījuma Nr.:           </t>
    </r>
    <r>
      <rPr>
        <u val="single"/>
        <sz val="10"/>
        <rFont val="Times New Roman"/>
        <family val="1"/>
      </rPr>
      <t xml:space="preserve">  </t>
    </r>
  </si>
  <si>
    <t xml:space="preserve">Elektroapgādes iekšējo tīklu tehniskas shēmas izstrāde </t>
  </si>
  <si>
    <t xml:space="preserve">Darbnīca: </t>
  </si>
  <si>
    <t>Internātpamatskola:</t>
  </si>
  <si>
    <t>Pārējie darbi:</t>
  </si>
  <si>
    <t xml:space="preserve">Sienas kontakts ar atbilstošu divvietīgu karbu 230V;16A zemapmetuma montāžai              </t>
  </si>
  <si>
    <t>Montāžas materiāli</t>
  </si>
  <si>
    <t xml:space="preserve">Durvju bloku uzstādīšana, izgatāvots no kaka ar cēlkoka apdari, izmēri 900x2070mm, </t>
  </si>
  <si>
    <t>Demontāžas darbi (durvju bloku - 2gb, griestu,  gaismekļu</t>
  </si>
  <si>
    <t>un el.instālācijas un tt)</t>
  </si>
  <si>
    <t>Medumu speciālā  internātpamatskola (kadastra apz.4472 004 0184 001), darbnīca (kadastra apz.4472 004 0184 024)</t>
  </si>
  <si>
    <t>Darbnīcas vienkāršota rekonstrukcija un skolas telpu remonts</t>
  </si>
  <si>
    <t>Daugavpils novads, Medumu pagasts, c.Medumi, Ilgas ielā 15</t>
  </si>
  <si>
    <t>Celtniecības darbi</t>
  </si>
  <si>
    <t xml:space="preserve">Elektroapgāde  </t>
  </si>
  <si>
    <t>Tāmes Nr.</t>
  </si>
  <si>
    <t>kopā:</t>
  </si>
  <si>
    <t>Elektroapgāde</t>
  </si>
  <si>
    <t>materiāli (Ls)</t>
  </si>
  <si>
    <t>darba alga   (Ls)</t>
  </si>
  <si>
    <t xml:space="preserve">Apgaismošanas armatūra ar lampām LL 4x18 T8 ar alumīnija režģveida atstarotāju montāžai uz virsmas     </t>
  </si>
  <si>
    <t>Apgaismošanas armatūra ar lampām LL2x36 T8 ar alumīnija režģveida atstarotāju, iebūvēšanai  griestos</t>
  </si>
  <si>
    <t xml:space="preserve">Apgaismošanas armatūra ar lampu LL 1x58 T8 ar alumīn.režģveida atstarotāju DL IP20 asimetrisks virs tafeles          </t>
  </si>
  <si>
    <t xml:space="preserve">Apgaismošanas armatūra ar lampām LL 2x18 T8 ar alumīnija režģveida atstarotāju DL IP40 DLT iebūvešanai T profila griestos 600x600      </t>
  </si>
  <si>
    <t xml:space="preserve">Apgaismošanas armatūra ar lampām LL1x36 T8 ar alumīnija režģveida atstarotāju </t>
  </si>
  <si>
    <t>Telpas Nr.6 un 7 skolas 1.stāvā, Nr.34 skolas 2.stāvā un kāpņu telpas  remonts  2., 3. un bēniņu stāvā</t>
  </si>
  <si>
    <t>Metāla pārsedzes iebūve</t>
  </si>
  <si>
    <t>- pārsedze</t>
  </si>
  <si>
    <t>- priedes koka grīdas dēļi  33x120mm</t>
  </si>
  <si>
    <t xml:space="preserve">Durvju bloka uzstādīšana, izgātāvots no koka ar cēlkoka apdāri,  900x2070mm, </t>
  </si>
  <si>
    <t>- eņģes, rokturi,  slēdzenes</t>
  </si>
  <si>
    <t xml:space="preserve">Sadales ierīkošana telpu grupu elektroapgādei ar pieslēgšanu ievada sadalei           </t>
  </si>
  <si>
    <t xml:space="preserve">Ailu paplašināšana mūra sienā, </t>
  </si>
  <si>
    <t xml:space="preserve">pārsedzes pastiprināšana ar metāla profilu, ailu sanu apmetums </t>
  </si>
  <si>
    <t>46-49</t>
  </si>
  <si>
    <t>Caurumu un rievu ierīkošana</t>
  </si>
  <si>
    <t>sienās elektroinstalācijas montāžai</t>
  </si>
  <si>
    <t>A.Pielikums. Tabula "Būvniecības koptāme"</t>
  </si>
  <si>
    <t>A.Pielikums. Tabula "Kopsavilkuma aprēķini pa darbu veidiem vai konstruktīvajiem elementiem"</t>
  </si>
  <si>
    <t xml:space="preserve">A.Pielikums. "Darbu apjomu saraksts Nr.1 Celtniecības darbi" </t>
  </si>
  <si>
    <t xml:space="preserve">Darbu apjomu saraksts Nr.1 </t>
  </si>
  <si>
    <t xml:space="preserve">A.Pielikums. "Darbu apjomu saraksts Nr.2 Elektroapgāde" </t>
  </si>
  <si>
    <t>Darbu apjomu saraksts Nr. 2</t>
  </si>
  <si>
    <t>Iepirkuma „Darbnīcas vienkāršota rekonstrukcija un skolas telpu remonts” nolikumam,  iepirkuma identifikācijas Nr.MSIP 2013/2</t>
  </si>
  <si>
    <t xml:space="preserve">Iepirkuma „Darbnīcas vienkāršota rekonstrukcija un skolas telpu remonts” nolikumam. </t>
  </si>
  <si>
    <t>Iepirkuma identifikācijas Nr.MSIP 2013/2</t>
  </si>
  <si>
    <t xml:space="preserve">FINANŠU REZERVE NEPAREDZĒTIEM DARBIEM UN IZDEVUMIEM   4%           </t>
  </si>
  <si>
    <t xml:space="preserve">Virsizdevumi </t>
  </si>
  <si>
    <t xml:space="preserve">Peļņa </t>
  </si>
  <si>
    <t>%</t>
  </si>
  <si>
    <t xml:space="preserve"> %</t>
  </si>
  <si>
    <t>Medumu speciālā  internātpamatskola (kadastra apz.4472 004 0184 001),                                                       darbnīca (kadastra apz.4472 004 0184 024)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</si>
</sst>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[$Ls-426]"/>
    <numFmt numFmtId="192" formatCode="[$€-2]\ #,##0.00_);[Red]\([$€-2]\ #,##0.00\)"/>
    <numFmt numFmtId="193" formatCode="0.000"/>
    <numFmt numFmtId="194" formatCode="0.0000"/>
    <numFmt numFmtId="195" formatCode="0.00000"/>
    <numFmt numFmtId="196" formatCode="0.0"/>
  </numFmts>
  <fonts count="60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name val="Helv"/>
      <family val="0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4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sz val="10"/>
      <color indexed="9"/>
      <name val="Courier New"/>
      <family val="3"/>
    </font>
    <font>
      <b/>
      <sz val="11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10"/>
      <color indexed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Arial Cyr"/>
      <family val="0"/>
    </font>
    <font>
      <u val="single"/>
      <sz val="11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6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444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0" xfId="61" applyFont="1" applyBorder="1" applyAlignment="1">
      <alignment horizontal="right"/>
      <protection/>
    </xf>
    <xf numFmtId="0" fontId="5" fillId="0" borderId="0" xfId="57" applyFont="1">
      <alignment/>
      <protection/>
    </xf>
    <xf numFmtId="0" fontId="8" fillId="0" borderId="0" xfId="57" applyFont="1">
      <alignment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Fill="1" applyAlignment="1">
      <alignment/>
    </xf>
    <xf numFmtId="49" fontId="5" fillId="0" borderId="13" xfId="57" applyNumberFormat="1" applyFont="1" applyBorder="1" applyAlignment="1">
      <alignment horizontal="center"/>
      <protection/>
    </xf>
    <xf numFmtId="0" fontId="5" fillId="0" borderId="14" xfId="57" applyFont="1" applyBorder="1">
      <alignment/>
      <protection/>
    </xf>
    <xf numFmtId="0" fontId="5" fillId="0" borderId="14" xfId="57" applyFont="1" applyFill="1" applyBorder="1">
      <alignment/>
      <protection/>
    </xf>
    <xf numFmtId="49" fontId="5" fillId="0" borderId="13" xfId="57" applyNumberFormat="1" applyFont="1" applyFill="1" applyBorder="1" applyAlignment="1">
      <alignment horizontal="center"/>
      <protection/>
    </xf>
    <xf numFmtId="4" fontId="5" fillId="0" borderId="13" xfId="57" applyNumberFormat="1" applyFont="1" applyFill="1" applyBorder="1" applyAlignment="1">
      <alignment horizontal="center"/>
      <protection/>
    </xf>
    <xf numFmtId="0" fontId="5" fillId="0" borderId="0" xfId="61" applyFont="1" applyFill="1">
      <alignment/>
      <protection/>
    </xf>
    <xf numFmtId="0" fontId="5" fillId="0" borderId="14" xfId="57" applyFont="1" applyBorder="1" applyAlignment="1">
      <alignment horizontal="right" wrapText="1"/>
      <protection/>
    </xf>
    <xf numFmtId="0" fontId="5" fillId="0" borderId="14" xfId="57" applyFont="1" applyBorder="1" applyAlignment="1">
      <alignment horizontal="right"/>
      <protection/>
    </xf>
    <xf numFmtId="4" fontId="5" fillId="0" borderId="13" xfId="57" applyNumberFormat="1" applyFont="1" applyBorder="1" applyAlignment="1">
      <alignment horizontal="center"/>
      <protection/>
    </xf>
    <xf numFmtId="0" fontId="9" fillId="0" borderId="14" xfId="57" applyFont="1" applyBorder="1">
      <alignment/>
      <protection/>
    </xf>
    <xf numFmtId="49" fontId="9" fillId="0" borderId="13" xfId="57" applyNumberFormat="1" applyFont="1" applyBorder="1" applyAlignment="1">
      <alignment horizontal="center"/>
      <protection/>
    </xf>
    <xf numFmtId="4" fontId="9" fillId="0" borderId="14" xfId="57" applyNumberFormat="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5" fillId="0" borderId="0" xfId="57" applyFont="1" applyBorder="1">
      <alignment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14" xfId="61" applyFont="1" applyFill="1" applyBorder="1" applyAlignment="1">
      <alignment horizontal="right" wrapText="1"/>
      <protection/>
    </xf>
    <xf numFmtId="4" fontId="8" fillId="0" borderId="13" xfId="57" applyNumberFormat="1" applyFont="1" applyBorder="1" applyAlignment="1">
      <alignment horizontal="center"/>
      <protection/>
    </xf>
    <xf numFmtId="0" fontId="5" fillId="0" borderId="14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19" fillId="0" borderId="10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center" wrapText="1"/>
    </xf>
    <xf numFmtId="2" fontId="14" fillId="0" borderId="14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center" wrapText="1"/>
    </xf>
    <xf numFmtId="2" fontId="15" fillId="0" borderId="15" xfId="0" applyNumberFormat="1" applyFont="1" applyFill="1" applyBorder="1" applyAlignment="1">
      <alignment horizontal="right" vertical="center"/>
    </xf>
    <xf numFmtId="9" fontId="14" fillId="0" borderId="14" xfId="0" applyNumberFormat="1" applyFont="1" applyFill="1" applyBorder="1" applyAlignment="1">
      <alignment horizontal="right" vertical="center"/>
    </xf>
    <xf numFmtId="0" fontId="8" fillId="0" borderId="14" xfId="61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8" fillId="0" borderId="16" xfId="61" applyFont="1" applyBorder="1" applyAlignment="1">
      <alignment horizontal="center" vertical="center" wrapText="1"/>
      <protection/>
    </xf>
    <xf numFmtId="2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2" fontId="8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8" fillId="0" borderId="17" xfId="61" applyFont="1" applyBorder="1" applyAlignment="1">
      <alignment horizontal="left" wrapText="1"/>
      <protection/>
    </xf>
    <xf numFmtId="0" fontId="8" fillId="0" borderId="18" xfId="61" applyFont="1" applyBorder="1" applyAlignment="1">
      <alignment horizontal="left" wrapText="1"/>
      <protection/>
    </xf>
    <xf numFmtId="0" fontId="8" fillId="0" borderId="13" xfId="61" applyFont="1" applyBorder="1" applyAlignment="1">
      <alignment horizontal="left" wrapText="1"/>
      <protection/>
    </xf>
    <xf numFmtId="0" fontId="8" fillId="0" borderId="19" xfId="61" applyFont="1" applyBorder="1" applyAlignment="1">
      <alignment horizontal="center"/>
      <protection/>
    </xf>
    <xf numFmtId="49" fontId="8" fillId="0" borderId="19" xfId="57" applyNumberFormat="1" applyFont="1" applyBorder="1" applyAlignment="1">
      <alignment horizontal="center"/>
      <protection/>
    </xf>
    <xf numFmtId="2" fontId="8" fillId="0" borderId="19" xfId="61" applyNumberFormat="1" applyFont="1" applyBorder="1" applyAlignment="1">
      <alignment horizontal="center"/>
      <protection/>
    </xf>
    <xf numFmtId="0" fontId="8" fillId="0" borderId="20" xfId="61" applyFont="1" applyBorder="1" applyAlignment="1">
      <alignment horizontal="center"/>
      <protection/>
    </xf>
    <xf numFmtId="49" fontId="8" fillId="0" borderId="20" xfId="57" applyNumberFormat="1" applyFont="1" applyBorder="1" applyAlignment="1">
      <alignment horizontal="center"/>
      <protection/>
    </xf>
    <xf numFmtId="2" fontId="8" fillId="0" borderId="20" xfId="61" applyNumberFormat="1" applyFont="1" applyBorder="1">
      <alignment/>
      <protection/>
    </xf>
    <xf numFmtId="0" fontId="8" fillId="0" borderId="0" xfId="61" applyFont="1" applyFill="1">
      <alignment/>
      <protection/>
    </xf>
    <xf numFmtId="0" fontId="8" fillId="0" borderId="14" xfId="61" applyFont="1" applyBorder="1">
      <alignment/>
      <protection/>
    </xf>
    <xf numFmtId="4" fontId="8" fillId="0" borderId="14" xfId="61" applyNumberFormat="1" applyFont="1" applyBorder="1" applyAlignment="1">
      <alignment horizontal="center"/>
      <protection/>
    </xf>
    <xf numFmtId="0" fontId="8" fillId="0" borderId="0" xfId="61" applyFont="1" applyBorder="1">
      <alignment/>
      <protection/>
    </xf>
    <xf numFmtId="0" fontId="8" fillId="0" borderId="0" xfId="61" applyFont="1" applyFill="1" applyBorder="1">
      <alignment/>
      <protection/>
    </xf>
    <xf numFmtId="2" fontId="8" fillId="3" borderId="0" xfId="61" applyNumberFormat="1" applyFont="1" applyFill="1" applyAlignment="1">
      <alignment horizontal="center"/>
      <protection/>
    </xf>
    <xf numFmtId="4" fontId="20" fillId="0" borderId="14" xfId="61" applyNumberFormat="1" applyFont="1" applyBorder="1" applyAlignment="1">
      <alignment horizontal="center"/>
      <protection/>
    </xf>
    <xf numFmtId="0" fontId="8" fillId="0" borderId="0" xfId="61" applyFont="1" applyAlignment="1">
      <alignment wrapText="1"/>
      <protection/>
    </xf>
    <xf numFmtId="0" fontId="8" fillId="0" borderId="0" xfId="61" applyFont="1" applyBorder="1" applyAlignment="1">
      <alignment horizontal="left"/>
      <protection/>
    </xf>
    <xf numFmtId="2" fontId="8" fillId="0" borderId="0" xfId="61" applyNumberFormat="1" applyFont="1" applyBorder="1" applyAlignment="1">
      <alignment horizontal="left"/>
      <protection/>
    </xf>
    <xf numFmtId="0" fontId="24" fillId="0" borderId="0" xfId="61" applyFont="1" applyBorder="1">
      <alignment/>
      <protection/>
    </xf>
    <xf numFmtId="0" fontId="8" fillId="0" borderId="0" xfId="61" applyFont="1" applyBorder="1" applyAlignment="1">
      <alignment wrapText="1"/>
      <protection/>
    </xf>
    <xf numFmtId="0" fontId="14" fillId="0" borderId="0" xfId="61" applyFont="1" applyAlignment="1">
      <alignment wrapText="1"/>
      <protection/>
    </xf>
    <xf numFmtId="2" fontId="14" fillId="0" borderId="0" xfId="0" applyNumberFormat="1" applyFont="1" applyAlignment="1">
      <alignment horizontal="right"/>
    </xf>
    <xf numFmtId="2" fontId="8" fillId="0" borderId="0" xfId="61" applyNumberFormat="1" applyFont="1" applyAlignment="1">
      <alignment/>
      <protection/>
    </xf>
    <xf numFmtId="0" fontId="9" fillId="0" borderId="14" xfId="0" applyFont="1" applyBorder="1" applyAlignment="1">
      <alignment horizontal="right" vertical="top" wrapText="1"/>
    </xf>
    <xf numFmtId="4" fontId="9" fillId="0" borderId="13" xfId="57" applyNumberFormat="1" applyFont="1" applyBorder="1" applyAlignment="1">
      <alignment horizontal="center"/>
      <protection/>
    </xf>
    <xf numFmtId="0" fontId="14" fillId="0" borderId="0" xfId="0" applyFont="1" applyBorder="1" applyAlignment="1">
      <alignment horizontal="centerContinuous" vertical="center"/>
    </xf>
    <xf numFmtId="0" fontId="5" fillId="0" borderId="0" xfId="57" applyFont="1" applyBorder="1" applyAlignment="1">
      <alignment horizontal="center"/>
      <protection/>
    </xf>
    <xf numFmtId="0" fontId="14" fillId="0" borderId="0" xfId="0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horizontal="left" vertical="center"/>
    </xf>
    <xf numFmtId="2" fontId="14" fillId="0" borderId="22" xfId="0" applyNumberFormat="1" applyFont="1" applyBorder="1" applyAlignment="1">
      <alignment horizontal="left" vertical="center"/>
    </xf>
    <xf numFmtId="2" fontId="14" fillId="0" borderId="22" xfId="0" applyNumberFormat="1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Alignment="1">
      <alignment horizontal="left" vertical="center" wrapText="1"/>
    </xf>
    <xf numFmtId="0" fontId="8" fillId="0" borderId="17" xfId="61" applyFont="1" applyBorder="1" applyAlignment="1">
      <alignment horizontal="left"/>
      <protection/>
    </xf>
    <xf numFmtId="0" fontId="8" fillId="0" borderId="18" xfId="61" applyFont="1" applyBorder="1" applyAlignment="1">
      <alignment horizontal="left"/>
      <protection/>
    </xf>
    <xf numFmtId="0" fontId="8" fillId="0" borderId="13" xfId="61" applyFont="1" applyBorder="1" applyAlignment="1">
      <alignment horizontal="left"/>
      <protection/>
    </xf>
    <xf numFmtId="14" fontId="8" fillId="0" borderId="14" xfId="61" applyNumberFormat="1" applyFont="1" applyFill="1" applyBorder="1" applyAlignment="1">
      <alignment horizontal="left" wrapText="1"/>
      <protection/>
    </xf>
    <xf numFmtId="49" fontId="29" fillId="0" borderId="12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/>
    </xf>
    <xf numFmtId="49" fontId="47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0" fontId="23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center" wrapText="1"/>
    </xf>
    <xf numFmtId="2" fontId="15" fillId="0" borderId="14" xfId="0" applyNumberFormat="1" applyFont="1" applyFill="1" applyBorder="1" applyAlignment="1">
      <alignment horizontal="right" vertical="center"/>
    </xf>
    <xf numFmtId="4" fontId="20" fillId="0" borderId="14" xfId="61" applyNumberFormat="1" applyFont="1" applyBorder="1" applyAlignment="1">
      <alignment horizontal="right"/>
      <protection/>
    </xf>
    <xf numFmtId="0" fontId="14" fillId="0" borderId="0" xfId="65" applyFont="1" applyFill="1" applyBorder="1" applyAlignment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/>
    </xf>
    <xf numFmtId="0" fontId="14" fillId="0" borderId="0" xfId="65" applyFont="1" applyFill="1" applyBorder="1" applyAlignment="1">
      <alignment vertical="center" wrapText="1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0" xfId="65" applyFont="1" applyFill="1" applyAlignment="1">
      <alignment horizontal="center" vertical="center"/>
      <protection/>
    </xf>
    <xf numFmtId="0" fontId="14" fillId="0" borderId="0" xfId="65" applyFont="1" applyFill="1">
      <alignment/>
      <protection/>
    </xf>
    <xf numFmtId="0" fontId="14" fillId="0" borderId="0" xfId="0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left" vertical="center"/>
    </xf>
    <xf numFmtId="2" fontId="14" fillId="0" borderId="21" xfId="0" applyNumberFormat="1" applyFont="1" applyFill="1" applyBorder="1" applyAlignment="1">
      <alignment horizontal="center" vertical="center" wrapText="1"/>
    </xf>
    <xf numFmtId="2" fontId="14" fillId="0" borderId="21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wrapText="1"/>
    </xf>
    <xf numFmtId="2" fontId="14" fillId="0" borderId="22" xfId="0" applyNumberFormat="1" applyFont="1" applyFill="1" applyBorder="1" applyAlignment="1">
      <alignment horizontal="center" wrapText="1"/>
    </xf>
    <xf numFmtId="2" fontId="14" fillId="0" borderId="22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wrapText="1"/>
    </xf>
    <xf numFmtId="2" fontId="14" fillId="0" borderId="2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vertical="center" wrapText="1"/>
    </xf>
    <xf numFmtId="0" fontId="14" fillId="0" borderId="0" xfId="65" applyFont="1" applyFill="1" applyBorder="1">
      <alignment/>
      <protection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9" fillId="0" borderId="0" xfId="57" applyFont="1" applyFill="1">
      <alignment/>
      <protection/>
    </xf>
    <xf numFmtId="0" fontId="14" fillId="0" borderId="0" xfId="61" applyFont="1" applyFill="1">
      <alignment/>
      <protection/>
    </xf>
    <xf numFmtId="0" fontId="14" fillId="0" borderId="0" xfId="61" applyFont="1" applyFill="1" applyAlignment="1">
      <alignment wrapText="1"/>
      <protection/>
    </xf>
    <xf numFmtId="0" fontId="25" fillId="0" borderId="0" xfId="61" applyFont="1" applyFill="1" applyAlignment="1">
      <alignment wrapText="1"/>
      <protection/>
    </xf>
    <xf numFmtId="0" fontId="14" fillId="0" borderId="0" xfId="61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2" fontId="14" fillId="0" borderId="0" xfId="61" applyNumberFormat="1" applyFont="1" applyFill="1" applyBorder="1">
      <alignment/>
      <protection/>
    </xf>
    <xf numFmtId="2" fontId="14" fillId="0" borderId="0" xfId="61" applyNumberFormat="1" applyFont="1" applyFill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4" fillId="0" borderId="22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/>
    </xf>
    <xf numFmtId="49" fontId="28" fillId="0" borderId="14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left"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22" xfId="0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49" fontId="47" fillId="0" borderId="11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14" fillId="0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2" fontId="15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left"/>
    </xf>
    <xf numFmtId="2" fontId="14" fillId="0" borderId="22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0" fontId="5" fillId="0" borderId="20" xfId="0" applyFont="1" applyBorder="1" applyAlignment="1">
      <alignment horizontal="left" vertical="top" wrapText="1"/>
    </xf>
    <xf numFmtId="0" fontId="8" fillId="0" borderId="14" xfId="61" applyFont="1" applyBorder="1" applyAlignment="1">
      <alignment horizontal="center"/>
      <protection/>
    </xf>
    <xf numFmtId="0" fontId="20" fillId="0" borderId="17" xfId="61" applyFont="1" applyBorder="1" applyAlignment="1">
      <alignment horizontal="right" wrapText="1"/>
      <protection/>
    </xf>
    <xf numFmtId="0" fontId="20" fillId="0" borderId="18" xfId="61" applyFont="1" applyBorder="1" applyAlignment="1">
      <alignment horizontal="right" wrapText="1"/>
      <protection/>
    </xf>
    <xf numFmtId="0" fontId="20" fillId="0" borderId="13" xfId="61" applyFont="1" applyBorder="1" applyAlignment="1">
      <alignment horizontal="right" wrapText="1"/>
      <protection/>
    </xf>
    <xf numFmtId="0" fontId="20" fillId="0" borderId="17" xfId="61" applyFont="1" applyBorder="1" applyAlignment="1">
      <alignment horizontal="right"/>
      <protection/>
    </xf>
    <xf numFmtId="0" fontId="20" fillId="0" borderId="13" xfId="61" applyFont="1" applyBorder="1" applyAlignment="1">
      <alignment horizontal="right"/>
      <protection/>
    </xf>
    <xf numFmtId="0" fontId="23" fillId="0" borderId="17" xfId="61" applyFont="1" applyBorder="1" applyAlignment="1">
      <alignment horizontal="right" wrapText="1"/>
      <protection/>
    </xf>
    <xf numFmtId="0" fontId="23" fillId="0" borderId="18" xfId="61" applyFont="1" applyBorder="1" applyAlignment="1">
      <alignment horizontal="right" wrapText="1"/>
      <protection/>
    </xf>
    <xf numFmtId="0" fontId="23" fillId="0" borderId="13" xfId="61" applyFont="1" applyBorder="1" applyAlignment="1">
      <alignment horizontal="right" wrapText="1"/>
      <protection/>
    </xf>
    <xf numFmtId="49" fontId="14" fillId="0" borderId="11" xfId="0" applyNumberFormat="1" applyFont="1" applyFill="1" applyBorder="1" applyAlignment="1">
      <alignment horizontal="left" vertical="center"/>
    </xf>
    <xf numFmtId="0" fontId="8" fillId="0" borderId="18" xfId="61" applyFont="1" applyBorder="1" applyAlignment="1">
      <alignment horizontal="center"/>
      <protection/>
    </xf>
    <xf numFmtId="0" fontId="8" fillId="0" borderId="13" xfId="61" applyFont="1" applyBorder="1" applyAlignment="1">
      <alignment horizont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7" xfId="61" applyFont="1" applyBorder="1" applyAlignment="1">
      <alignment horizontal="left"/>
      <protection/>
    </xf>
    <xf numFmtId="0" fontId="8" fillId="0" borderId="13" xfId="61" applyFont="1" applyBorder="1" applyAlignment="1">
      <alignment horizontal="left"/>
      <protection/>
    </xf>
    <xf numFmtId="0" fontId="8" fillId="0" borderId="17" xfId="61" applyFont="1" applyBorder="1" applyAlignment="1">
      <alignment horizontal="center"/>
      <protection/>
    </xf>
    <xf numFmtId="0" fontId="8" fillId="0" borderId="18" xfId="61" applyFont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8" fillId="0" borderId="18" xfId="61" applyFont="1" applyBorder="1" applyAlignment="1">
      <alignment horizontal="left"/>
      <protection/>
    </xf>
    <xf numFmtId="0" fontId="0" fillId="0" borderId="13" xfId="0" applyBorder="1" applyAlignment="1">
      <alignment horizontal="left"/>
    </xf>
    <xf numFmtId="0" fontId="12" fillId="0" borderId="0" xfId="57" applyFont="1" applyAlignment="1">
      <alignment horizontal="center" vertical="center"/>
      <protection/>
    </xf>
    <xf numFmtId="0" fontId="12" fillId="0" borderId="0" xfId="61" applyFont="1" applyAlignment="1">
      <alignment horizontal="center" vertical="center" wrapText="1"/>
      <protection/>
    </xf>
    <xf numFmtId="0" fontId="8" fillId="0" borderId="17" xfId="61" applyFont="1" applyBorder="1" applyAlignment="1">
      <alignment horizontal="left" wrapText="1"/>
      <protection/>
    </xf>
    <xf numFmtId="0" fontId="8" fillId="0" borderId="13" xfId="61" applyFont="1" applyBorder="1" applyAlignment="1">
      <alignment horizontal="left" wrapText="1"/>
      <protection/>
    </xf>
    <xf numFmtId="0" fontId="8" fillId="0" borderId="14" xfId="61" applyFont="1" applyFill="1" applyBorder="1" applyAlignment="1">
      <alignment horizontal="left" wrapText="1"/>
      <protection/>
    </xf>
    <xf numFmtId="0" fontId="8" fillId="0" borderId="16" xfId="61" applyFont="1" applyBorder="1" applyAlignment="1">
      <alignment horizontal="left" vertical="center" textRotation="90" wrapText="1"/>
      <protection/>
    </xf>
    <xf numFmtId="0" fontId="8" fillId="0" borderId="22" xfId="61" applyFont="1" applyBorder="1" applyAlignment="1">
      <alignment horizontal="left" vertical="center" textRotation="90" wrapText="1"/>
      <protection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right"/>
      <protection/>
    </xf>
    <xf numFmtId="49" fontId="14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right" vertical="center"/>
    </xf>
    <xf numFmtId="49" fontId="15" fillId="0" borderId="18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right" wrapText="1"/>
    </xf>
    <xf numFmtId="0" fontId="15" fillId="0" borderId="17" xfId="0" applyFont="1" applyFill="1" applyBorder="1" applyAlignment="1">
      <alignment horizontal="right" wrapText="1"/>
    </xf>
    <xf numFmtId="0" fontId="15" fillId="0" borderId="18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right" wrapText="1"/>
    </xf>
    <xf numFmtId="49" fontId="47" fillId="0" borderId="11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Alignment="1">
      <alignment horizontal="left" vertical="center"/>
    </xf>
    <xf numFmtId="49" fontId="47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2" fontId="9" fillId="0" borderId="2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textRotation="90" wrapText="1"/>
    </xf>
    <xf numFmtId="0" fontId="8" fillId="0" borderId="22" xfId="0" applyFont="1" applyFill="1" applyBorder="1" applyAlignment="1">
      <alignment vertical="center" textRotation="90" wrapText="1"/>
    </xf>
    <xf numFmtId="0" fontId="8" fillId="0" borderId="27" xfId="0" applyFont="1" applyFill="1" applyBorder="1" applyAlignment="1">
      <alignment vertical="center" textRotation="90" wrapText="1"/>
    </xf>
    <xf numFmtId="0" fontId="17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9" fillId="0" borderId="0" xfId="0" applyFont="1" applyFill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 quotePrefix="1">
      <alignment horizontal="left" vertical="center"/>
    </xf>
    <xf numFmtId="49" fontId="15" fillId="0" borderId="14" xfId="0" applyNumberFormat="1" applyFont="1" applyFill="1" applyBorder="1" applyAlignment="1">
      <alignment horizontal="right" vertical="center"/>
    </xf>
    <xf numFmtId="49" fontId="47" fillId="0" borderId="11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Alignment="1">
      <alignment horizontal="left" vertical="center"/>
    </xf>
    <xf numFmtId="49" fontId="47" fillId="0" borderId="12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 quotePrefix="1">
      <alignment horizontal="left" vertical="center"/>
    </xf>
    <xf numFmtId="49" fontId="14" fillId="0" borderId="11" xfId="0" applyNumberFormat="1" applyFont="1" applyFill="1" applyBorder="1" applyAlignment="1" quotePrefix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2" fontId="15" fillId="0" borderId="14" xfId="0" applyNumberFormat="1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right" wrapText="1"/>
    </xf>
    <xf numFmtId="49" fontId="14" fillId="0" borderId="22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/>
    </xf>
    <xf numFmtId="2" fontId="15" fillId="0" borderId="2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22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/>
    </xf>
    <xf numFmtId="0" fontId="14" fillId="0" borderId="22" xfId="0" applyFont="1" applyFill="1" applyBorder="1" applyAlignment="1">
      <alignment horizontal="center" vertical="center" textRotation="90"/>
    </xf>
    <xf numFmtId="0" fontId="14" fillId="0" borderId="27" xfId="0" applyFont="1" applyFill="1" applyBorder="1" applyAlignment="1">
      <alignment horizontal="center" vertical="center" textRotation="90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65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left" vertical="center"/>
    </xf>
    <xf numFmtId="49" fontId="22" fillId="0" borderId="21" xfId="0" applyNumberFormat="1" applyFont="1" applyFill="1" applyBorder="1" applyAlignment="1">
      <alignment horizontal="left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9" fillId="0" borderId="0" xfId="57" applyFont="1" applyFill="1" applyAlignment="1">
      <alignment/>
      <protection/>
    </xf>
    <xf numFmtId="0" fontId="59" fillId="0" borderId="0" xfId="0" applyFont="1" applyAlignment="1">
      <alignment/>
    </xf>
    <xf numFmtId="0" fontId="9" fillId="0" borderId="0" xfId="57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right" wrapText="1"/>
    </xf>
    <xf numFmtId="9" fontId="20" fillId="0" borderId="13" xfId="61" applyNumberFormat="1" applyFont="1" applyBorder="1" applyAlignment="1">
      <alignment horizontal="right"/>
      <protection/>
    </xf>
    <xf numFmtId="9" fontId="20" fillId="0" borderId="13" xfId="61" applyNumberFormat="1" applyFont="1" applyBorder="1" applyAlignment="1">
      <alignment horizontal="right" wrapText="1"/>
      <protection/>
    </xf>
    <xf numFmtId="0" fontId="5" fillId="0" borderId="19" xfId="0" applyFont="1" applyBorder="1" applyAlignment="1">
      <alignment horizontal="left" vertical="top" wrapText="1"/>
    </xf>
    <xf numFmtId="0" fontId="5" fillId="0" borderId="14" xfId="61" applyFont="1" applyFill="1" applyBorder="1" applyAlignment="1">
      <alignment horizontal="left" wrapText="1"/>
      <protection/>
    </xf>
    <xf numFmtId="14" fontId="5" fillId="0" borderId="14" xfId="61" applyNumberFormat="1" applyFont="1" applyFill="1" applyBorder="1" applyAlignment="1">
      <alignment horizontal="left" wrapText="1"/>
      <protection/>
    </xf>
    <xf numFmtId="0" fontId="5" fillId="0" borderId="17" xfId="61" applyFont="1" applyBorder="1" applyAlignment="1">
      <alignment horizontal="left" wrapText="1"/>
      <protection/>
    </xf>
    <xf numFmtId="2" fontId="9" fillId="0" borderId="18" xfId="61" applyNumberFormat="1" applyFont="1" applyBorder="1" applyAlignment="1">
      <alignment horizontal="right" wrapText="1"/>
      <protection/>
    </xf>
    <xf numFmtId="0" fontId="5" fillId="0" borderId="18" xfId="61" applyFont="1" applyBorder="1" applyAlignment="1">
      <alignment horizontal="left" wrapText="1"/>
      <protection/>
    </xf>
    <xf numFmtId="0" fontId="5" fillId="0" borderId="13" xfId="61" applyFont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lu_vidusskola_kopeja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Обычный_TAM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0</xdr:rowOff>
    </xdr:from>
    <xdr:to>
      <xdr:col>2</xdr:col>
      <xdr:colOff>1628775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47434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2247900</xdr:colOff>
      <xdr:row>20</xdr:row>
      <xdr:rowOff>0</xdr:rowOff>
    </xdr:from>
    <xdr:to>
      <xdr:col>3</xdr:col>
      <xdr:colOff>1400175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3695700" y="47434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19.00390625" style="7" customWidth="1"/>
    <col min="2" max="2" width="12.00390625" style="7" hidden="1" customWidth="1"/>
    <col min="3" max="3" width="44.875" style="7" customWidth="1"/>
    <col min="4" max="4" width="18.375" style="7" customWidth="1"/>
    <col min="5" max="16384" width="9.125" style="7" customWidth="1"/>
  </cols>
  <sheetData>
    <row r="1" spans="1:4" ht="15">
      <c r="A1" s="23" t="s">
        <v>309</v>
      </c>
      <c r="D1" s="88"/>
    </row>
    <row r="2" spans="1:13" s="57" customFormat="1" ht="15.75" customHeight="1">
      <c r="A2" s="430" t="s">
        <v>316</v>
      </c>
      <c r="B2" s="431"/>
      <c r="C2" s="431"/>
      <c r="D2" s="431"/>
      <c r="E2" s="432"/>
      <c r="F2" s="432"/>
      <c r="G2" s="432"/>
      <c r="H2" s="432"/>
      <c r="I2" s="432"/>
      <c r="J2" s="56"/>
      <c r="K2" s="56"/>
      <c r="L2" s="56"/>
      <c r="M2" s="56"/>
    </row>
    <row r="3" spans="1:13" s="57" customFormat="1" ht="15.75" customHeight="1">
      <c r="A3" s="430" t="s">
        <v>317</v>
      </c>
      <c r="B3" s="431"/>
      <c r="C3" s="431"/>
      <c r="D3" s="431"/>
      <c r="E3" s="432"/>
      <c r="F3" s="432"/>
      <c r="G3" s="432"/>
      <c r="H3" s="432"/>
      <c r="I3" s="432"/>
      <c r="J3" s="56"/>
      <c r="K3" s="56"/>
      <c r="L3" s="56"/>
      <c r="M3" s="56"/>
    </row>
    <row r="4" ht="15">
      <c r="D4" s="88"/>
    </row>
    <row r="5" ht="15">
      <c r="D5" s="88"/>
    </row>
    <row r="6" spans="1:4" ht="24" customHeight="1">
      <c r="A6" s="301" t="s">
        <v>53</v>
      </c>
      <c r="B6" s="301"/>
      <c r="C6" s="301"/>
      <c r="D6" s="301"/>
    </row>
    <row r="7" spans="1:4" s="24" customFormat="1" ht="33" customHeight="1">
      <c r="A7" s="61" t="s">
        <v>83</v>
      </c>
      <c r="B7" s="62"/>
      <c r="C7" s="297" t="s">
        <v>282</v>
      </c>
      <c r="D7" s="298"/>
    </row>
    <row r="8" spans="1:4" s="24" customFormat="1" ht="15.75" customHeight="1">
      <c r="A8" s="61" t="s">
        <v>84</v>
      </c>
      <c r="B8" s="62"/>
      <c r="C8" s="297" t="s">
        <v>283</v>
      </c>
      <c r="D8" s="298"/>
    </row>
    <row r="9" spans="1:4" s="24" customFormat="1" ht="15">
      <c r="A9" s="118" t="s">
        <v>85</v>
      </c>
      <c r="B9" s="119"/>
      <c r="C9" s="299" t="s">
        <v>284</v>
      </c>
      <c r="D9" s="300"/>
    </row>
    <row r="10" spans="1:4" s="24" customFormat="1" ht="15">
      <c r="A10" s="118" t="s">
        <v>86</v>
      </c>
      <c r="B10" s="119"/>
      <c r="C10" s="120"/>
      <c r="D10" s="121"/>
    </row>
    <row r="11" spans="2:4" ht="20.25" customHeight="1">
      <c r="B11" s="9"/>
      <c r="C11" s="9"/>
      <c r="D11" s="9"/>
    </row>
    <row r="12" spans="1:4" s="27" customFormat="1" ht="40.5" customHeight="1">
      <c r="A12" s="25" t="s">
        <v>79</v>
      </c>
      <c r="B12" s="26" t="s">
        <v>52</v>
      </c>
      <c r="C12" s="25" t="s">
        <v>54</v>
      </c>
      <c r="D12" s="25" t="s">
        <v>55</v>
      </c>
    </row>
    <row r="13" spans="1:4" s="8" customFormat="1" ht="15">
      <c r="A13" s="32" t="s">
        <v>72</v>
      </c>
      <c r="B13" s="31"/>
      <c r="C13" s="30" t="s">
        <v>285</v>
      </c>
      <c r="D13" s="29"/>
    </row>
    <row r="14" spans="1:4" ht="15">
      <c r="A14" s="32" t="s">
        <v>107</v>
      </c>
      <c r="B14" s="11"/>
      <c r="C14" s="30" t="s">
        <v>289</v>
      </c>
      <c r="D14" s="29"/>
    </row>
    <row r="15" spans="1:4" ht="15">
      <c r="A15" s="32"/>
      <c r="B15" s="11"/>
      <c r="C15" s="85" t="s">
        <v>76</v>
      </c>
      <c r="D15" s="86">
        <f>SUM(D13:D14)</f>
        <v>0</v>
      </c>
    </row>
    <row r="16" spans="1:4" s="16" customFormat="1" ht="30.75">
      <c r="A16" s="13"/>
      <c r="B16" s="14"/>
      <c r="C16" s="28" t="s">
        <v>318</v>
      </c>
      <c r="D16" s="15">
        <f>ROUND(D15*0.04,2)</f>
        <v>0</v>
      </c>
    </row>
    <row r="17" spans="1:4" ht="15">
      <c r="A17" s="12"/>
      <c r="B17" s="11"/>
      <c r="C17" s="17" t="s">
        <v>56</v>
      </c>
      <c r="D17" s="86">
        <f>SUM(D15:D16)</f>
        <v>0</v>
      </c>
    </row>
    <row r="18" spans="1:4" ht="15">
      <c r="A18" s="12"/>
      <c r="B18" s="11"/>
      <c r="C18" s="18" t="s">
        <v>57</v>
      </c>
      <c r="D18" s="19">
        <f>ROUND(D17*0.21,2)</f>
        <v>0</v>
      </c>
    </row>
    <row r="19" spans="1:4" s="23" customFormat="1" ht="15">
      <c r="A19" s="20"/>
      <c r="B19" s="21"/>
      <c r="C19" s="17" t="s">
        <v>99</v>
      </c>
      <c r="D19" s="22">
        <f>SUM(D17:D18)</f>
        <v>0</v>
      </c>
    </row>
  </sheetData>
  <sheetProtection/>
  <mergeCells count="6">
    <mergeCell ref="A2:D2"/>
    <mergeCell ref="A3:D3"/>
    <mergeCell ref="C7:D7"/>
    <mergeCell ref="C8:D8"/>
    <mergeCell ref="C9:D9"/>
    <mergeCell ref="A6:D6"/>
  </mergeCells>
  <printOptions/>
  <pageMargins left="0.75" right="0.24" top="0.56" bottom="0.39" header="0.17" footer="0.17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Zeros="0" view="pageBreakPreview" zoomScaleSheetLayoutView="100" zoomScalePageLayoutView="0" workbookViewId="0" topLeftCell="A1">
      <selection activeCell="N7" sqref="N7"/>
    </sheetView>
  </sheetViews>
  <sheetFormatPr defaultColWidth="9.00390625" defaultRowHeight="12.75"/>
  <cols>
    <col min="1" max="1" width="6.50390625" style="57" customWidth="1"/>
    <col min="2" max="2" width="9.50390625" style="57" customWidth="1"/>
    <col min="3" max="3" width="6.625" style="57" customWidth="1"/>
    <col min="4" max="4" width="33.50390625" style="82" customWidth="1"/>
    <col min="5" max="5" width="12.50390625" style="57" customWidth="1"/>
    <col min="6" max="6" width="12.00390625" style="57" customWidth="1"/>
    <col min="7" max="7" width="13.375" style="57" customWidth="1"/>
    <col min="8" max="8" width="11.375" style="57" customWidth="1"/>
    <col min="9" max="9" width="12.625" style="57" customWidth="1"/>
    <col min="10" max="11" width="11.50390625" style="56" hidden="1" customWidth="1"/>
    <col min="12" max="12" width="10.875" style="56" hidden="1" customWidth="1"/>
    <col min="13" max="13" width="9.125" style="56" customWidth="1"/>
    <col min="14" max="16384" width="9.125" style="57" customWidth="1"/>
  </cols>
  <sheetData>
    <row r="1" spans="1:8" ht="15" customHeight="1">
      <c r="A1" s="23" t="s">
        <v>310</v>
      </c>
      <c r="H1" s="88"/>
    </row>
    <row r="2" spans="1:9" ht="15.75" customHeight="1">
      <c r="A2" s="430" t="s">
        <v>316</v>
      </c>
      <c r="B2" s="431"/>
      <c r="C2" s="431"/>
      <c r="D2" s="431"/>
      <c r="E2" s="431"/>
      <c r="F2" s="431"/>
      <c r="G2" s="431"/>
      <c r="H2" s="431"/>
      <c r="I2" s="431"/>
    </row>
    <row r="3" spans="1:9" ht="15.75" customHeight="1">
      <c r="A3" s="430" t="s">
        <v>317</v>
      </c>
      <c r="B3" s="431"/>
      <c r="C3" s="431"/>
      <c r="D3" s="431"/>
      <c r="E3" s="431"/>
      <c r="F3" s="431"/>
      <c r="G3" s="431"/>
      <c r="H3" s="431"/>
      <c r="I3" s="431"/>
    </row>
    <row r="4" spans="1:8" ht="15" customHeight="1">
      <c r="A4" s="23"/>
      <c r="H4" s="88"/>
    </row>
    <row r="5" spans="1:9" ht="24" customHeight="1">
      <c r="A5" s="302" t="s">
        <v>82</v>
      </c>
      <c r="B5" s="302"/>
      <c r="C5" s="302"/>
      <c r="D5" s="302"/>
      <c r="E5" s="302"/>
      <c r="F5" s="302"/>
      <c r="G5" s="302"/>
      <c r="H5" s="302"/>
      <c r="I5" s="302"/>
    </row>
    <row r="6" spans="1:13" s="60" customFormat="1" ht="24" customHeight="1">
      <c r="A6" s="58"/>
      <c r="B6" s="58"/>
      <c r="C6" s="58"/>
      <c r="D6" s="58"/>
      <c r="E6" s="58"/>
      <c r="F6" s="58"/>
      <c r="G6" s="58"/>
      <c r="H6" s="58"/>
      <c r="I6" s="58"/>
      <c r="J6" s="59"/>
      <c r="K6" s="59"/>
      <c r="L6" s="59"/>
      <c r="M6" s="59"/>
    </row>
    <row r="7" spans="1:13" s="60" customFormat="1" ht="32.25" customHeight="1">
      <c r="A7" s="303" t="s">
        <v>83</v>
      </c>
      <c r="B7" s="297"/>
      <c r="C7" s="304"/>
      <c r="D7" s="438" t="s">
        <v>323</v>
      </c>
      <c r="E7" s="438"/>
      <c r="F7" s="438"/>
      <c r="G7" s="438"/>
      <c r="H7" s="438"/>
      <c r="I7" s="438"/>
      <c r="J7" s="59"/>
      <c r="K7" s="59"/>
      <c r="L7" s="59"/>
      <c r="M7" s="59"/>
    </row>
    <row r="8" spans="1:13" s="60" customFormat="1" ht="15">
      <c r="A8" s="61"/>
      <c r="B8" s="62"/>
      <c r="C8" s="63"/>
      <c r="D8" s="438"/>
      <c r="E8" s="438"/>
      <c r="F8" s="438"/>
      <c r="G8" s="438"/>
      <c r="H8" s="438"/>
      <c r="I8" s="438"/>
      <c r="J8" s="59"/>
      <c r="K8" s="59"/>
      <c r="L8" s="59"/>
      <c r="M8" s="59"/>
    </row>
    <row r="9" spans="1:13" s="60" customFormat="1" ht="15">
      <c r="A9" s="303" t="s">
        <v>84</v>
      </c>
      <c r="B9" s="297"/>
      <c r="C9" s="304"/>
      <c r="D9" s="438" t="s">
        <v>283</v>
      </c>
      <c r="E9" s="438"/>
      <c r="F9" s="438"/>
      <c r="G9" s="438"/>
      <c r="H9" s="438"/>
      <c r="I9" s="438"/>
      <c r="J9" s="59"/>
      <c r="K9" s="59"/>
      <c r="L9" s="59"/>
      <c r="M9" s="59"/>
    </row>
    <row r="10" spans="1:13" s="60" customFormat="1" ht="13.5">
      <c r="A10" s="61"/>
      <c r="B10" s="62"/>
      <c r="C10" s="63"/>
      <c r="D10" s="305"/>
      <c r="E10" s="305"/>
      <c r="F10" s="305"/>
      <c r="G10" s="305"/>
      <c r="H10" s="305"/>
      <c r="I10" s="305"/>
      <c r="J10" s="59"/>
      <c r="K10" s="59"/>
      <c r="L10" s="59"/>
      <c r="M10" s="59"/>
    </row>
    <row r="11" spans="1:13" s="60" customFormat="1" ht="15">
      <c r="A11" s="294" t="s">
        <v>85</v>
      </c>
      <c r="B11" s="299"/>
      <c r="C11" s="295"/>
      <c r="D11" s="438" t="s">
        <v>284</v>
      </c>
      <c r="E11" s="438"/>
      <c r="F11" s="438"/>
      <c r="G11" s="438"/>
      <c r="H11" s="438"/>
      <c r="I11" s="438"/>
      <c r="J11" s="59"/>
      <c r="K11" s="59"/>
      <c r="L11" s="59"/>
      <c r="M11" s="59"/>
    </row>
    <row r="12" spans="1:13" s="60" customFormat="1" ht="15">
      <c r="A12" s="294" t="s">
        <v>86</v>
      </c>
      <c r="B12" s="299"/>
      <c r="C12" s="295"/>
      <c r="D12" s="439"/>
      <c r="E12" s="438"/>
      <c r="F12" s="438"/>
      <c r="G12" s="438"/>
      <c r="H12" s="438"/>
      <c r="I12" s="438"/>
      <c r="J12" s="59"/>
      <c r="K12" s="59"/>
      <c r="L12" s="59"/>
      <c r="M12" s="59"/>
    </row>
    <row r="13" spans="1:13" s="60" customFormat="1" ht="19.5" customHeight="1">
      <c r="A13" s="294"/>
      <c r="B13" s="299"/>
      <c r="C13" s="295"/>
      <c r="D13" s="440" t="s">
        <v>87</v>
      </c>
      <c r="E13" s="441" t="e">
        <f>E25</f>
        <v>#VALUE!</v>
      </c>
      <c r="F13" s="442"/>
      <c r="G13" s="442"/>
      <c r="H13" s="442"/>
      <c r="I13" s="443"/>
      <c r="J13" s="59"/>
      <c r="K13" s="59"/>
      <c r="L13" s="59"/>
      <c r="M13" s="59"/>
    </row>
    <row r="14" spans="1:13" s="60" customFormat="1" ht="15">
      <c r="A14" s="296"/>
      <c r="B14" s="291"/>
      <c r="C14" s="292"/>
      <c r="D14" s="440" t="s">
        <v>88</v>
      </c>
      <c r="E14" s="441">
        <f>I20</f>
        <v>0</v>
      </c>
      <c r="F14" s="442"/>
      <c r="G14" s="442"/>
      <c r="H14" s="442"/>
      <c r="I14" s="443"/>
      <c r="J14" s="59"/>
      <c r="K14" s="59"/>
      <c r="L14" s="59"/>
      <c r="M14" s="59"/>
    </row>
    <row r="15" spans="1:13" s="60" customFormat="1" ht="18" customHeight="1">
      <c r="A15" s="314"/>
      <c r="B15" s="314"/>
      <c r="C15" s="314"/>
      <c r="D15" s="314"/>
      <c r="E15" s="314"/>
      <c r="F15" s="314"/>
      <c r="G15" s="314"/>
      <c r="H15" s="314"/>
      <c r="I15" s="314"/>
      <c r="J15" s="59"/>
      <c r="K15" s="59"/>
      <c r="L15" s="59"/>
      <c r="M15" s="59"/>
    </row>
    <row r="16" spans="1:13" s="60" customFormat="1" ht="18.75" customHeight="1">
      <c r="A16" s="306" t="s">
        <v>79</v>
      </c>
      <c r="B16" s="306" t="s">
        <v>287</v>
      </c>
      <c r="C16" s="308" t="s">
        <v>89</v>
      </c>
      <c r="D16" s="309"/>
      <c r="E16" s="312" t="s">
        <v>90</v>
      </c>
      <c r="F16" s="281" t="s">
        <v>91</v>
      </c>
      <c r="G16" s="281"/>
      <c r="H16" s="281"/>
      <c r="I16" s="293" t="s">
        <v>92</v>
      </c>
      <c r="J16" s="59"/>
      <c r="K16" s="59"/>
      <c r="L16" s="59"/>
      <c r="M16" s="59"/>
    </row>
    <row r="17" spans="1:13" s="60" customFormat="1" ht="52.5" customHeight="1">
      <c r="A17" s="307"/>
      <c r="B17" s="307"/>
      <c r="C17" s="310"/>
      <c r="D17" s="311"/>
      <c r="E17" s="313"/>
      <c r="F17" s="55" t="s">
        <v>93</v>
      </c>
      <c r="G17" s="55" t="s">
        <v>94</v>
      </c>
      <c r="H17" s="55" t="s">
        <v>95</v>
      </c>
      <c r="I17" s="312"/>
      <c r="J17" s="59"/>
      <c r="K17" s="59"/>
      <c r="L17" s="59"/>
      <c r="M17" s="59"/>
    </row>
    <row r="18" spans="1:13" s="60" customFormat="1" ht="12.75" customHeight="1">
      <c r="A18" s="64">
        <v>1</v>
      </c>
      <c r="B18" s="65" t="s">
        <v>72</v>
      </c>
      <c r="C18" s="437" t="s">
        <v>285</v>
      </c>
      <c r="D18" s="437" t="s">
        <v>80</v>
      </c>
      <c r="E18" s="66">
        <f>SUM(F18:H18)</f>
        <v>0</v>
      </c>
      <c r="F18" s="48">
        <f>'2-1'!O355</f>
        <v>0</v>
      </c>
      <c r="G18" s="48">
        <f>'2-1'!P355</f>
        <v>0</v>
      </c>
      <c r="H18" s="48">
        <f>'2-1'!Q355</f>
        <v>0</v>
      </c>
      <c r="I18" s="48">
        <f>'2-1'!N355</f>
        <v>0</v>
      </c>
      <c r="J18" s="83">
        <f>ROUND(E18+E18*0.04+E18*0.015+F18*0.2409,2)</f>
        <v>0</v>
      </c>
      <c r="K18" s="84" t="e">
        <f>#REF!</f>
        <v>#REF!</v>
      </c>
      <c r="L18" s="84" t="e">
        <f>J18-K18</f>
        <v>#REF!</v>
      </c>
      <c r="M18" s="59"/>
    </row>
    <row r="19" spans="1:13" s="60" customFormat="1" ht="15.75" customHeight="1">
      <c r="A19" s="67">
        <v>2</v>
      </c>
      <c r="B19" s="68" t="s">
        <v>107</v>
      </c>
      <c r="C19" s="280" t="s">
        <v>286</v>
      </c>
      <c r="D19" s="280" t="s">
        <v>81</v>
      </c>
      <c r="E19" s="66">
        <f>SUM(F19:H19)</f>
        <v>0</v>
      </c>
      <c r="F19" s="69">
        <f>'2-8'!O59</f>
        <v>0</v>
      </c>
      <c r="G19" s="69">
        <f>'2-8'!P59</f>
        <v>0</v>
      </c>
      <c r="H19" s="69">
        <f>'2-8'!Q59</f>
        <v>0</v>
      </c>
      <c r="I19" s="48">
        <f>'2-8'!N59</f>
        <v>0</v>
      </c>
      <c r="J19" s="83">
        <f>ROUND(E19+E19*0.04+E19*0.015+F19*0.2409,2)</f>
        <v>0</v>
      </c>
      <c r="K19" s="83" t="e">
        <f>#REF!</f>
        <v>#REF!</v>
      </c>
      <c r="L19" s="84" t="e">
        <f>J19-K19</f>
        <v>#REF!</v>
      </c>
      <c r="M19" s="59"/>
    </row>
    <row r="20" spans="1:13" s="60" customFormat="1" ht="13.5">
      <c r="A20" s="71"/>
      <c r="B20" s="53"/>
      <c r="C20" s="285" t="s">
        <v>288</v>
      </c>
      <c r="D20" s="286"/>
      <c r="E20" s="76">
        <f>SUM(E18:E19)</f>
        <v>0</v>
      </c>
      <c r="F20" s="152">
        <f>SUM(F18:F19)</f>
        <v>0</v>
      </c>
      <c r="G20" s="152">
        <f>SUM(G18:G19)</f>
        <v>0</v>
      </c>
      <c r="H20" s="152">
        <f>SUM(H18:H19)</f>
        <v>0</v>
      </c>
      <c r="I20" s="152">
        <f>SUM(I18:I19)</f>
        <v>0</v>
      </c>
      <c r="J20" s="83"/>
      <c r="K20" s="83"/>
      <c r="L20" s="84">
        <f>J20-K20</f>
        <v>0</v>
      </c>
      <c r="M20" s="59"/>
    </row>
    <row r="21" spans="1:13" s="60" customFormat="1" ht="13.5">
      <c r="A21" s="285" t="s">
        <v>319</v>
      </c>
      <c r="B21" s="433"/>
      <c r="C21" s="433"/>
      <c r="D21" s="435" t="s">
        <v>321</v>
      </c>
      <c r="E21" s="72" t="e">
        <f>E20*D21</f>
        <v>#VALUE!</v>
      </c>
      <c r="F21" s="73"/>
      <c r="G21" s="73"/>
      <c r="H21" s="73"/>
      <c r="I21" s="73"/>
      <c r="J21" s="84"/>
      <c r="K21" s="84"/>
      <c r="L21" s="84"/>
      <c r="M21" s="59"/>
    </row>
    <row r="22" spans="1:13" s="60" customFormat="1" ht="13.5">
      <c r="A22" s="287" t="s">
        <v>97</v>
      </c>
      <c r="B22" s="288"/>
      <c r="C22" s="288"/>
      <c r="D22" s="289"/>
      <c r="E22" s="72"/>
      <c r="F22" s="73"/>
      <c r="G22" s="73"/>
      <c r="H22" s="73"/>
      <c r="I22" s="73"/>
      <c r="J22" s="84"/>
      <c r="K22" s="84"/>
      <c r="L22" s="84"/>
      <c r="M22" s="59"/>
    </row>
    <row r="23" spans="1:13" s="60" customFormat="1" ht="13.5">
      <c r="A23" s="282" t="s">
        <v>320</v>
      </c>
      <c r="B23" s="434"/>
      <c r="C23" s="434"/>
      <c r="D23" s="436" t="s">
        <v>322</v>
      </c>
      <c r="E23" s="72" t="e">
        <f>E22*D23</f>
        <v>#VALUE!</v>
      </c>
      <c r="F23" s="73"/>
      <c r="G23" s="73"/>
      <c r="H23" s="73"/>
      <c r="I23" s="73"/>
      <c r="J23" s="84"/>
      <c r="K23" s="84"/>
      <c r="L23" s="84"/>
      <c r="M23" s="59"/>
    </row>
    <row r="24" spans="1:13" s="60" customFormat="1" ht="13.5">
      <c r="A24" s="282" t="s">
        <v>98</v>
      </c>
      <c r="B24" s="283"/>
      <c r="C24" s="283"/>
      <c r="D24" s="284"/>
      <c r="E24" s="72">
        <f>ROUND(F20*24.09%,2)</f>
        <v>0</v>
      </c>
      <c r="F24" s="73"/>
      <c r="G24" s="73"/>
      <c r="H24" s="73"/>
      <c r="I24" s="73"/>
      <c r="J24" s="84"/>
      <c r="K24" s="84"/>
      <c r="L24" s="84"/>
      <c r="M24" s="59"/>
    </row>
    <row r="25" spans="1:13" s="60" customFormat="1" ht="13.5">
      <c r="A25" s="282" t="s">
        <v>96</v>
      </c>
      <c r="B25" s="283"/>
      <c r="C25" s="283"/>
      <c r="D25" s="284"/>
      <c r="E25" s="72" t="e">
        <f>SUM(E20:E24)</f>
        <v>#VALUE!</v>
      </c>
      <c r="F25" s="73"/>
      <c r="G25" s="73"/>
      <c r="H25" s="73"/>
      <c r="I25" s="73"/>
      <c r="J25" s="75">
        <f>SUM(J18:J19)</f>
        <v>0</v>
      </c>
      <c r="K25" s="84" t="e">
        <f>SUM(K18:K19)</f>
        <v>#REF!</v>
      </c>
      <c r="L25" s="84" t="e">
        <f>E25-K25</f>
        <v>#VALUE!</v>
      </c>
      <c r="M25" s="59"/>
    </row>
    <row r="26" spans="4:13" s="60" customFormat="1" ht="13.5">
      <c r="D26" s="77"/>
      <c r="J26" s="59"/>
      <c r="K26" s="59"/>
      <c r="L26" s="59"/>
      <c r="M26" s="59"/>
    </row>
    <row r="27" spans="1:17" s="60" customFormat="1" ht="13.5">
      <c r="A27" s="6"/>
      <c r="B27" s="6"/>
      <c r="C27" s="6"/>
      <c r="D27" s="87"/>
      <c r="E27" s="78"/>
      <c r="F27" s="78"/>
      <c r="G27" s="78"/>
      <c r="H27" s="78"/>
      <c r="I27" s="78"/>
      <c r="J27" s="79"/>
      <c r="K27" s="79"/>
      <c r="L27" s="59"/>
      <c r="M27" s="59"/>
      <c r="N27" s="80"/>
      <c r="O27" s="80"/>
      <c r="P27" s="80"/>
      <c r="Q27" s="80"/>
    </row>
    <row r="28" spans="4:13" s="60" customFormat="1" ht="13.5">
      <c r="D28" s="81"/>
      <c r="E28" s="73"/>
      <c r="F28" s="73"/>
      <c r="G28" s="73"/>
      <c r="H28" s="73"/>
      <c r="J28" s="59"/>
      <c r="K28" s="59"/>
      <c r="L28" s="59"/>
      <c r="M28" s="59"/>
    </row>
    <row r="29" spans="4:13" s="60" customFormat="1" ht="13.5">
      <c r="D29" s="77"/>
      <c r="J29" s="59"/>
      <c r="K29" s="59"/>
      <c r="L29" s="59"/>
      <c r="M29" s="59"/>
    </row>
    <row r="30" spans="4:13" s="60" customFormat="1" ht="13.5">
      <c r="D30" s="77"/>
      <c r="J30" s="59"/>
      <c r="K30" s="59"/>
      <c r="L30" s="59"/>
      <c r="M30" s="59"/>
    </row>
    <row r="31" spans="4:13" s="60" customFormat="1" ht="13.5">
      <c r="D31" s="77"/>
      <c r="J31" s="59"/>
      <c r="K31" s="59"/>
      <c r="L31" s="59"/>
      <c r="M31" s="59"/>
    </row>
  </sheetData>
  <sheetProtection/>
  <mergeCells count="30">
    <mergeCell ref="A2:I2"/>
    <mergeCell ref="A3:I3"/>
    <mergeCell ref="A21:C21"/>
    <mergeCell ref="A23:C23"/>
    <mergeCell ref="A25:D25"/>
    <mergeCell ref="C20:D20"/>
    <mergeCell ref="A22:D22"/>
    <mergeCell ref="A24:D24"/>
    <mergeCell ref="I16:I17"/>
    <mergeCell ref="C18:D18"/>
    <mergeCell ref="C19:D19"/>
    <mergeCell ref="F16:H16"/>
    <mergeCell ref="D10:I10"/>
    <mergeCell ref="A15:I15"/>
    <mergeCell ref="A11:C11"/>
    <mergeCell ref="D11:I11"/>
    <mergeCell ref="A12:C12"/>
    <mergeCell ref="D12:I12"/>
    <mergeCell ref="A13:C13"/>
    <mergeCell ref="A14:C14"/>
    <mergeCell ref="A16:A17"/>
    <mergeCell ref="B16:B17"/>
    <mergeCell ref="C16:D17"/>
    <mergeCell ref="E16:E17"/>
    <mergeCell ref="A5:I5"/>
    <mergeCell ref="A7:C7"/>
    <mergeCell ref="D7:I7"/>
    <mergeCell ref="A9:C9"/>
    <mergeCell ref="D9:I9"/>
    <mergeCell ref="D8:I8"/>
  </mergeCells>
  <printOptions/>
  <pageMargins left="0.4" right="0.23" top="0.49" bottom="0.37" header="0.17" footer="0.17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7"/>
  <sheetViews>
    <sheetView showZeros="0" zoomScale="85" zoomScaleNormal="85" zoomScaleSheetLayoutView="90" zoomScalePageLayoutView="0" workbookViewId="0" topLeftCell="A1">
      <selection activeCell="A2" sqref="A2:R2"/>
    </sheetView>
  </sheetViews>
  <sheetFormatPr defaultColWidth="8.875" defaultRowHeight="12.75"/>
  <cols>
    <col min="1" max="1" width="4.125" style="89" customWidth="1"/>
    <col min="2" max="2" width="6.50390625" style="89" customWidth="1"/>
    <col min="3" max="3" width="11.50390625" style="89" customWidth="1"/>
    <col min="4" max="4" width="3.00390625" style="89" customWidth="1"/>
    <col min="5" max="5" width="19.50390625" style="89" customWidth="1"/>
    <col min="6" max="6" width="7.875" style="89" customWidth="1"/>
    <col min="7" max="7" width="9.375" style="89" customWidth="1"/>
    <col min="8" max="8" width="7.50390625" style="89" customWidth="1"/>
    <col min="9" max="9" width="8.00390625" style="89" customWidth="1"/>
    <col min="10" max="10" width="9.375" style="89" customWidth="1"/>
    <col min="11" max="11" width="8.50390625" style="89" customWidth="1"/>
    <col min="12" max="12" width="7.50390625" style="89" customWidth="1"/>
    <col min="13" max="13" width="8.875" style="89" customWidth="1"/>
    <col min="14" max="14" width="11.125" style="89" customWidth="1"/>
    <col min="15" max="15" width="11.00390625" style="89" customWidth="1"/>
    <col min="16" max="16" width="10.625" style="89" customWidth="1"/>
    <col min="17" max="17" width="9.625" style="89" customWidth="1"/>
    <col min="18" max="18" width="10.875" style="89" customWidth="1"/>
    <col min="19" max="19" width="8.875" style="89" customWidth="1"/>
    <col min="20" max="20" width="8.875" style="111" customWidth="1"/>
    <col min="21" max="16384" width="8.875" style="89" customWidth="1"/>
  </cols>
  <sheetData>
    <row r="1" spans="1:20" s="192" customFormat="1" ht="15" customHeight="1">
      <c r="A1" s="191" t="s">
        <v>311</v>
      </c>
      <c r="E1" s="193"/>
      <c r="F1" s="194"/>
      <c r="G1" s="194"/>
      <c r="J1" s="195"/>
      <c r="K1" s="196"/>
      <c r="L1" s="197"/>
      <c r="M1" s="198"/>
      <c r="N1" s="198"/>
      <c r="O1" s="198"/>
      <c r="T1" s="195"/>
    </row>
    <row r="2" spans="1:20" s="192" customFormat="1" ht="15" customHeight="1">
      <c r="A2" s="428" t="s">
        <v>315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T2" s="195"/>
    </row>
    <row r="3" spans="1:20" s="10" customFormat="1" ht="24" customHeight="1">
      <c r="A3" s="354" t="s">
        <v>312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T3" s="33"/>
    </row>
    <row r="4" spans="1:18" ht="21" customHeight="1">
      <c r="A4" s="355" t="s">
        <v>251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20" s="10" customFormat="1" ht="15">
      <c r="A5" s="356" t="s">
        <v>100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T5" s="33"/>
    </row>
    <row r="6" spans="1:18" s="37" customFormat="1" ht="9.75" customHeight="1">
      <c r="A6" s="39"/>
      <c r="B6" s="39"/>
      <c r="C6" s="40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20" s="36" customFormat="1" ht="15.75" customHeight="1">
      <c r="A7" s="357" t="s">
        <v>253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41"/>
      <c r="T7" s="37"/>
    </row>
    <row r="8" spans="1:20" s="36" customFormat="1" ht="18" customHeight="1">
      <c r="A8" s="357" t="s">
        <v>249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41"/>
      <c r="T8" s="37"/>
    </row>
    <row r="9" spans="1:20" s="36" customFormat="1" ht="15.75" customHeight="1">
      <c r="A9" s="357" t="s">
        <v>252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41"/>
      <c r="T9" s="37"/>
    </row>
    <row r="10" spans="1:20" s="36" customFormat="1" ht="15">
      <c r="A10" s="347" t="s">
        <v>250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42"/>
      <c r="T10" s="37"/>
    </row>
    <row r="11" spans="1:18" s="111" customFormat="1" ht="12.75">
      <c r="A11" s="350"/>
      <c r="B11" s="350"/>
      <c r="C11" s="350"/>
      <c r="D11" s="350"/>
      <c r="E11" s="112"/>
      <c r="F11" s="112"/>
      <c r="G11" s="112"/>
      <c r="H11" s="112"/>
      <c r="I11" s="112"/>
      <c r="J11" s="34"/>
      <c r="K11" s="34"/>
      <c r="L11" s="112"/>
      <c r="M11" s="112"/>
      <c r="N11" s="112"/>
      <c r="O11" s="112"/>
      <c r="P11" s="89"/>
      <c r="Q11" s="89"/>
      <c r="R11" s="89"/>
    </row>
    <row r="12" spans="7:18" s="199" customFormat="1" ht="15">
      <c r="G12" s="200"/>
      <c r="H12" s="38"/>
      <c r="I12" s="38"/>
      <c r="J12" s="38"/>
      <c r="K12" s="38"/>
      <c r="L12" s="201"/>
      <c r="M12" s="201"/>
      <c r="N12" s="201"/>
      <c r="O12" s="201"/>
      <c r="P12" s="201"/>
      <c r="Q12" s="201"/>
      <c r="R12" s="201"/>
    </row>
    <row r="13" spans="4:18" s="199" customFormat="1" ht="15">
      <c r="D13" s="38"/>
      <c r="E13" s="349" t="s">
        <v>101</v>
      </c>
      <c r="F13" s="349"/>
      <c r="G13" s="349"/>
      <c r="H13" s="349"/>
      <c r="I13" s="349"/>
      <c r="J13" s="349"/>
      <c r="K13" s="349"/>
      <c r="L13" s="349"/>
      <c r="M13" s="349"/>
      <c r="N13" s="349"/>
      <c r="O13" s="348"/>
      <c r="P13" s="348"/>
      <c r="Q13" s="348"/>
      <c r="R13" s="201" t="s">
        <v>77</v>
      </c>
    </row>
    <row r="14" spans="4:18" s="199" customFormat="1" ht="15">
      <c r="D14" s="38"/>
      <c r="F14" s="202">
        <v>1.5</v>
      </c>
      <c r="G14" s="203"/>
      <c r="J14" s="200"/>
      <c r="K14" s="38"/>
      <c r="L14" s="38"/>
      <c r="M14" s="38"/>
      <c r="N14" s="349"/>
      <c r="O14" s="349"/>
      <c r="P14" s="349"/>
      <c r="Q14" s="349"/>
      <c r="R14" s="349"/>
    </row>
    <row r="15" spans="1:18" s="111" customFormat="1" ht="12.75" hidden="1">
      <c r="A15" s="34"/>
      <c r="B15" s="34"/>
      <c r="F15" s="165">
        <v>2.5</v>
      </c>
      <c r="H15" s="164"/>
      <c r="I15" s="34"/>
      <c r="J15" s="34"/>
      <c r="K15" s="34"/>
      <c r="L15" s="34"/>
      <c r="M15" s="34"/>
      <c r="N15" s="34"/>
      <c r="O15" s="34"/>
      <c r="P15" s="34"/>
      <c r="Q15" s="89"/>
      <c r="R15" s="89"/>
    </row>
    <row r="16" spans="1:20" s="110" customFormat="1" ht="12.75" customHeight="1">
      <c r="A16" s="35"/>
      <c r="B16" s="35"/>
      <c r="D16" s="161"/>
      <c r="E16" s="161"/>
      <c r="F16" s="161"/>
      <c r="G16" s="161"/>
      <c r="H16" s="161"/>
      <c r="I16" s="161"/>
      <c r="J16" s="161"/>
      <c r="K16" s="35"/>
      <c r="L16" s="35"/>
      <c r="T16" s="112"/>
    </row>
    <row r="17" spans="1:20" s="10" customFormat="1" ht="20.25" customHeight="1">
      <c r="A17" s="358" t="s">
        <v>79</v>
      </c>
      <c r="B17" s="358" t="s">
        <v>51</v>
      </c>
      <c r="C17" s="361" t="s">
        <v>58</v>
      </c>
      <c r="D17" s="362"/>
      <c r="E17" s="363"/>
      <c r="F17" s="372" t="s">
        <v>59</v>
      </c>
      <c r="G17" s="372" t="s">
        <v>102</v>
      </c>
      <c r="H17" s="375" t="s">
        <v>60</v>
      </c>
      <c r="I17" s="376"/>
      <c r="J17" s="376"/>
      <c r="K17" s="376"/>
      <c r="L17" s="376"/>
      <c r="M17" s="377"/>
      <c r="N17" s="375" t="s">
        <v>61</v>
      </c>
      <c r="O17" s="376"/>
      <c r="P17" s="376"/>
      <c r="Q17" s="376"/>
      <c r="R17" s="377"/>
      <c r="T17" s="33"/>
    </row>
    <row r="18" spans="1:20" s="10" customFormat="1" ht="14.25" customHeight="1">
      <c r="A18" s="359"/>
      <c r="B18" s="359"/>
      <c r="C18" s="364"/>
      <c r="D18" s="365"/>
      <c r="E18" s="366"/>
      <c r="F18" s="373"/>
      <c r="G18" s="373"/>
      <c r="H18" s="351" t="s">
        <v>103</v>
      </c>
      <c r="I18" s="351" t="s">
        <v>267</v>
      </c>
      <c r="J18" s="351" t="s">
        <v>266</v>
      </c>
      <c r="K18" s="351" t="s">
        <v>63</v>
      </c>
      <c r="L18" s="351" t="s">
        <v>64</v>
      </c>
      <c r="M18" s="351" t="s">
        <v>65</v>
      </c>
      <c r="N18" s="351" t="s">
        <v>66</v>
      </c>
      <c r="O18" s="351" t="s">
        <v>266</v>
      </c>
      <c r="P18" s="351" t="s">
        <v>68</v>
      </c>
      <c r="Q18" s="351" t="s">
        <v>95</v>
      </c>
      <c r="R18" s="351" t="s">
        <v>70</v>
      </c>
      <c r="T18" s="33"/>
    </row>
    <row r="19" spans="1:20" s="10" customFormat="1" ht="45" customHeight="1">
      <c r="A19" s="359"/>
      <c r="B19" s="359"/>
      <c r="C19" s="364"/>
      <c r="D19" s="365"/>
      <c r="E19" s="366"/>
      <c r="F19" s="373"/>
      <c r="G19" s="373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T19" s="33"/>
    </row>
    <row r="20" spans="1:20" s="10" customFormat="1" ht="33.75" customHeight="1">
      <c r="A20" s="360"/>
      <c r="B20" s="360"/>
      <c r="C20" s="367"/>
      <c r="D20" s="368"/>
      <c r="E20" s="369"/>
      <c r="F20" s="374"/>
      <c r="G20" s="374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T20" s="33"/>
    </row>
    <row r="21" spans="1:20" s="44" customFormat="1" ht="12.75" customHeight="1" thickBot="1">
      <c r="A21" s="129">
        <v>1</v>
      </c>
      <c r="B21" s="129">
        <v>2</v>
      </c>
      <c r="C21" s="371">
        <v>3</v>
      </c>
      <c r="D21" s="371"/>
      <c r="E21" s="371"/>
      <c r="F21" s="129">
        <v>4</v>
      </c>
      <c r="G21" s="129">
        <v>5</v>
      </c>
      <c r="H21" s="129">
        <v>6</v>
      </c>
      <c r="I21" s="129">
        <v>7</v>
      </c>
      <c r="J21" s="129">
        <v>8</v>
      </c>
      <c r="K21" s="129">
        <v>9</v>
      </c>
      <c r="L21" s="129">
        <v>10</v>
      </c>
      <c r="M21" s="129">
        <v>11</v>
      </c>
      <c r="N21" s="130">
        <v>12</v>
      </c>
      <c r="O21" s="129">
        <v>13</v>
      </c>
      <c r="P21" s="129">
        <v>14</v>
      </c>
      <c r="Q21" s="129">
        <v>15</v>
      </c>
      <c r="R21" s="129">
        <v>16</v>
      </c>
      <c r="T21" s="43"/>
    </row>
    <row r="22" spans="1:18" ht="13.5" thickTop="1">
      <c r="A22" s="90"/>
      <c r="B22" s="166"/>
      <c r="C22" s="370"/>
      <c r="D22" s="370"/>
      <c r="E22" s="370"/>
      <c r="F22" s="167"/>
      <c r="G22" s="168"/>
      <c r="H22" s="168"/>
      <c r="I22" s="169"/>
      <c r="J22" s="169">
        <v>0</v>
      </c>
      <c r="K22" s="90"/>
      <c r="L22" s="90"/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</row>
    <row r="23" spans="1:18" ht="36" customHeight="1">
      <c r="A23" s="105"/>
      <c r="B23" s="106"/>
      <c r="C23" s="318" t="s">
        <v>137</v>
      </c>
      <c r="D23" s="319"/>
      <c r="E23" s="320"/>
      <c r="F23" s="390"/>
      <c r="G23" s="391"/>
      <c r="H23" s="107">
        <v>0</v>
      </c>
      <c r="I23" s="108"/>
      <c r="J23" s="108">
        <v>0</v>
      </c>
      <c r="K23" s="104"/>
      <c r="L23" s="104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</row>
    <row r="24" spans="1:18" ht="16.5" customHeight="1">
      <c r="A24" s="105"/>
      <c r="B24" s="106"/>
      <c r="C24" s="275" t="s">
        <v>254</v>
      </c>
      <c r="D24" s="378"/>
      <c r="E24" s="379"/>
      <c r="F24" s="103"/>
      <c r="G24" s="104"/>
      <c r="H24" s="107"/>
      <c r="I24" s="108"/>
      <c r="J24" s="108"/>
      <c r="K24" s="104"/>
      <c r="L24" s="104"/>
      <c r="M24" s="109"/>
      <c r="N24" s="109"/>
      <c r="O24" s="109"/>
      <c r="P24" s="109"/>
      <c r="Q24" s="109"/>
      <c r="R24" s="109"/>
    </row>
    <row r="25" spans="1:18" ht="16.5" customHeight="1">
      <c r="A25" s="105"/>
      <c r="B25" s="106"/>
      <c r="C25" s="125"/>
      <c r="D25" s="204"/>
      <c r="E25" s="205"/>
      <c r="F25" s="103"/>
      <c r="G25" s="104"/>
      <c r="H25" s="107"/>
      <c r="I25" s="108"/>
      <c r="J25" s="108"/>
      <c r="K25" s="104"/>
      <c r="L25" s="104"/>
      <c r="M25" s="109"/>
      <c r="N25" s="109"/>
      <c r="O25" s="109"/>
      <c r="P25" s="109"/>
      <c r="Q25" s="109"/>
      <c r="R25" s="109"/>
    </row>
    <row r="26" spans="1:18" ht="12" customHeight="1">
      <c r="A26" s="105">
        <v>1</v>
      </c>
      <c r="B26" s="106"/>
      <c r="C26" s="290" t="s">
        <v>263</v>
      </c>
      <c r="D26" s="273"/>
      <c r="E26" s="274"/>
      <c r="F26" s="103"/>
      <c r="G26" s="104"/>
      <c r="H26" s="107">
        <v>0</v>
      </c>
      <c r="I26" s="108"/>
      <c r="J26" s="108">
        <v>0</v>
      </c>
      <c r="K26" s="104"/>
      <c r="L26" s="104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</row>
    <row r="27" spans="1:18" ht="12.75">
      <c r="A27" s="105"/>
      <c r="B27" s="106"/>
      <c r="C27" s="290" t="s">
        <v>264</v>
      </c>
      <c r="D27" s="273"/>
      <c r="E27" s="274"/>
      <c r="F27" s="103"/>
      <c r="G27" s="104"/>
      <c r="H27" s="107">
        <v>0</v>
      </c>
      <c r="I27" s="108"/>
      <c r="J27" s="108">
        <v>0</v>
      </c>
      <c r="K27" s="104"/>
      <c r="L27" s="104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</row>
    <row r="28" spans="1:18" ht="12.75">
      <c r="A28" s="105"/>
      <c r="B28" s="106"/>
      <c r="C28" s="290" t="s">
        <v>265</v>
      </c>
      <c r="D28" s="273"/>
      <c r="E28" s="274"/>
      <c r="F28" s="103" t="s">
        <v>104</v>
      </c>
      <c r="G28" s="104">
        <v>38</v>
      </c>
      <c r="H28" s="107"/>
      <c r="I28" s="108"/>
      <c r="J28" s="108">
        <f>ROUND(H28*I28,2)</f>
        <v>0</v>
      </c>
      <c r="K28" s="104"/>
      <c r="L28" s="104"/>
      <c r="M28" s="109">
        <f aca="true" t="shared" si="0" ref="M28:M36">SUM(I28:L28)</f>
        <v>0</v>
      </c>
      <c r="N28" s="109">
        <f aca="true" t="shared" si="1" ref="N28:N36">ROUND(G28*H28,2)</f>
        <v>0</v>
      </c>
      <c r="O28" s="109">
        <f aca="true" t="shared" si="2" ref="O28:O36">ROUND(G28*J28,2)</f>
        <v>0</v>
      </c>
      <c r="P28" s="109">
        <f aca="true" t="shared" si="3" ref="P28:P36">ROUND(G28*K28,2)</f>
        <v>0</v>
      </c>
      <c r="Q28" s="109">
        <f aca="true" t="shared" si="4" ref="Q28:Q36">ROUND(G28*L28,2)</f>
        <v>0</v>
      </c>
      <c r="R28" s="109">
        <f aca="true" t="shared" si="5" ref="R28:R36">SUM(O28:Q28)</f>
        <v>0</v>
      </c>
    </row>
    <row r="29" spans="1:18" ht="12.75">
      <c r="A29" s="105"/>
      <c r="B29" s="106"/>
      <c r="C29" s="290" t="s">
        <v>121</v>
      </c>
      <c r="D29" s="273"/>
      <c r="E29" s="274"/>
      <c r="F29" s="103" t="s">
        <v>104</v>
      </c>
      <c r="G29" s="104">
        <f>G28*2.06</f>
        <v>78.28</v>
      </c>
      <c r="H29" s="107"/>
      <c r="I29" s="108"/>
      <c r="J29" s="108">
        <v>0</v>
      </c>
      <c r="K29" s="104"/>
      <c r="L29" s="104"/>
      <c r="M29" s="109">
        <f t="shared" si="0"/>
        <v>0</v>
      </c>
      <c r="N29" s="109">
        <f t="shared" si="1"/>
        <v>0</v>
      </c>
      <c r="O29" s="109">
        <f t="shared" si="2"/>
        <v>0</v>
      </c>
      <c r="P29" s="109">
        <f t="shared" si="3"/>
        <v>0</v>
      </c>
      <c r="Q29" s="109">
        <f t="shared" si="4"/>
        <v>0</v>
      </c>
      <c r="R29" s="109">
        <f t="shared" si="5"/>
        <v>0</v>
      </c>
    </row>
    <row r="30" spans="1:18" ht="12.75" customHeight="1">
      <c r="A30" s="105"/>
      <c r="B30" s="106"/>
      <c r="C30" s="290" t="s">
        <v>114</v>
      </c>
      <c r="D30" s="273"/>
      <c r="E30" s="274"/>
      <c r="F30" s="103" t="s">
        <v>50</v>
      </c>
      <c r="G30" s="104">
        <f>G28*0.29</f>
        <v>11.02</v>
      </c>
      <c r="H30" s="107"/>
      <c r="I30" s="108"/>
      <c r="J30" s="108">
        <v>0</v>
      </c>
      <c r="K30" s="104"/>
      <c r="L30" s="104"/>
      <c r="M30" s="109">
        <f t="shared" si="0"/>
        <v>0</v>
      </c>
      <c r="N30" s="109">
        <f t="shared" si="1"/>
        <v>0</v>
      </c>
      <c r="O30" s="109">
        <f t="shared" si="2"/>
        <v>0</v>
      </c>
      <c r="P30" s="109">
        <f t="shared" si="3"/>
        <v>0</v>
      </c>
      <c r="Q30" s="109">
        <f t="shared" si="4"/>
        <v>0</v>
      </c>
      <c r="R30" s="109">
        <f t="shared" si="5"/>
        <v>0</v>
      </c>
    </row>
    <row r="31" spans="1:18" ht="12.75">
      <c r="A31" s="105"/>
      <c r="B31" s="106"/>
      <c r="C31" s="290" t="s">
        <v>122</v>
      </c>
      <c r="D31" s="273"/>
      <c r="E31" s="274"/>
      <c r="F31" s="103" t="s">
        <v>104</v>
      </c>
      <c r="G31" s="104">
        <f>G28*1</f>
        <v>38</v>
      </c>
      <c r="H31" s="107"/>
      <c r="I31" s="108"/>
      <c r="J31" s="108">
        <v>0</v>
      </c>
      <c r="K31" s="104"/>
      <c r="L31" s="104"/>
      <c r="M31" s="109">
        <f t="shared" si="0"/>
        <v>0</v>
      </c>
      <c r="N31" s="109">
        <f t="shared" si="1"/>
        <v>0</v>
      </c>
      <c r="O31" s="109">
        <f t="shared" si="2"/>
        <v>0</v>
      </c>
      <c r="P31" s="109">
        <f t="shared" si="3"/>
        <v>0</v>
      </c>
      <c r="Q31" s="109">
        <f t="shared" si="4"/>
        <v>0</v>
      </c>
      <c r="R31" s="109">
        <f t="shared" si="5"/>
        <v>0</v>
      </c>
    </row>
    <row r="32" spans="1:18" ht="15.75" customHeight="1">
      <c r="A32" s="105"/>
      <c r="B32" s="106"/>
      <c r="C32" s="290" t="s">
        <v>154</v>
      </c>
      <c r="D32" s="273"/>
      <c r="E32" s="274"/>
      <c r="F32" s="103" t="s">
        <v>78</v>
      </c>
      <c r="G32" s="104">
        <f>G28*0.8</f>
        <v>30.400000000000002</v>
      </c>
      <c r="H32" s="107"/>
      <c r="I32" s="108"/>
      <c r="J32" s="108">
        <v>0</v>
      </c>
      <c r="K32" s="104"/>
      <c r="L32" s="104"/>
      <c r="M32" s="109">
        <f t="shared" si="0"/>
        <v>0</v>
      </c>
      <c r="N32" s="109">
        <f t="shared" si="1"/>
        <v>0</v>
      </c>
      <c r="O32" s="109">
        <f t="shared" si="2"/>
        <v>0</v>
      </c>
      <c r="P32" s="109">
        <f t="shared" si="3"/>
        <v>0</v>
      </c>
      <c r="Q32" s="109">
        <f t="shared" si="4"/>
        <v>0</v>
      </c>
      <c r="R32" s="109">
        <f t="shared" si="5"/>
        <v>0</v>
      </c>
    </row>
    <row r="33" spans="1:18" ht="14.25" customHeight="1">
      <c r="A33" s="105"/>
      <c r="B33" s="106"/>
      <c r="C33" s="290" t="s">
        <v>115</v>
      </c>
      <c r="D33" s="273"/>
      <c r="E33" s="274"/>
      <c r="F33" s="103" t="s">
        <v>73</v>
      </c>
      <c r="G33" s="104">
        <f>G28*1.5</f>
        <v>57</v>
      </c>
      <c r="H33" s="107"/>
      <c r="I33" s="108"/>
      <c r="J33" s="108">
        <v>0</v>
      </c>
      <c r="K33" s="104"/>
      <c r="L33" s="104"/>
      <c r="M33" s="109">
        <f t="shared" si="0"/>
        <v>0</v>
      </c>
      <c r="N33" s="109">
        <f t="shared" si="1"/>
        <v>0</v>
      </c>
      <c r="O33" s="109">
        <f t="shared" si="2"/>
        <v>0</v>
      </c>
      <c r="P33" s="109">
        <f t="shared" si="3"/>
        <v>0</v>
      </c>
      <c r="Q33" s="109">
        <f t="shared" si="4"/>
        <v>0</v>
      </c>
      <c r="R33" s="109">
        <f t="shared" si="5"/>
        <v>0</v>
      </c>
    </row>
    <row r="34" spans="1:18" ht="12.75">
      <c r="A34" s="105"/>
      <c r="B34" s="106"/>
      <c r="C34" s="290" t="s">
        <v>116</v>
      </c>
      <c r="D34" s="273"/>
      <c r="E34" s="274"/>
      <c r="F34" s="103" t="s">
        <v>104</v>
      </c>
      <c r="G34" s="104">
        <f>G28*1.03</f>
        <v>39.14</v>
      </c>
      <c r="H34" s="107"/>
      <c r="I34" s="108"/>
      <c r="J34" s="108">
        <v>0</v>
      </c>
      <c r="K34" s="104"/>
      <c r="L34" s="104"/>
      <c r="M34" s="109">
        <f t="shared" si="0"/>
        <v>0</v>
      </c>
      <c r="N34" s="109">
        <f t="shared" si="1"/>
        <v>0</v>
      </c>
      <c r="O34" s="109">
        <f t="shared" si="2"/>
        <v>0</v>
      </c>
      <c r="P34" s="109">
        <f t="shared" si="3"/>
        <v>0</v>
      </c>
      <c r="Q34" s="109">
        <f t="shared" si="4"/>
        <v>0</v>
      </c>
      <c r="R34" s="109">
        <f t="shared" si="5"/>
        <v>0</v>
      </c>
    </row>
    <row r="35" spans="1:18" ht="12.75">
      <c r="A35" s="105"/>
      <c r="B35" s="106"/>
      <c r="C35" s="290" t="s">
        <v>117</v>
      </c>
      <c r="D35" s="273"/>
      <c r="E35" s="274"/>
      <c r="F35" s="103" t="s">
        <v>73</v>
      </c>
      <c r="G35" s="104">
        <f>G28*1.2</f>
        <v>45.6</v>
      </c>
      <c r="H35" s="107"/>
      <c r="I35" s="108"/>
      <c r="J35" s="108">
        <v>0</v>
      </c>
      <c r="K35" s="104"/>
      <c r="L35" s="104"/>
      <c r="M35" s="109">
        <f t="shared" si="0"/>
        <v>0</v>
      </c>
      <c r="N35" s="109">
        <f t="shared" si="1"/>
        <v>0</v>
      </c>
      <c r="O35" s="109">
        <f t="shared" si="2"/>
        <v>0</v>
      </c>
      <c r="P35" s="109">
        <f t="shared" si="3"/>
        <v>0</v>
      </c>
      <c r="Q35" s="109">
        <f t="shared" si="4"/>
        <v>0</v>
      </c>
      <c r="R35" s="109">
        <f t="shared" si="5"/>
        <v>0</v>
      </c>
    </row>
    <row r="36" spans="1:18" ht="12.75">
      <c r="A36" s="105"/>
      <c r="B36" s="106"/>
      <c r="C36" s="290" t="s">
        <v>118</v>
      </c>
      <c r="D36" s="273"/>
      <c r="E36" s="274"/>
      <c r="F36" s="103" t="s">
        <v>75</v>
      </c>
      <c r="G36" s="104">
        <f>ROUND(G28*2.2,)</f>
        <v>84</v>
      </c>
      <c r="H36" s="107"/>
      <c r="I36" s="108"/>
      <c r="J36" s="108">
        <v>0</v>
      </c>
      <c r="K36" s="104"/>
      <c r="L36" s="104"/>
      <c r="M36" s="109">
        <f t="shared" si="0"/>
        <v>0</v>
      </c>
      <c r="N36" s="109">
        <f t="shared" si="1"/>
        <v>0</v>
      </c>
      <c r="O36" s="109">
        <f t="shared" si="2"/>
        <v>0</v>
      </c>
      <c r="P36" s="109">
        <f t="shared" si="3"/>
        <v>0</v>
      </c>
      <c r="Q36" s="109">
        <f t="shared" si="4"/>
        <v>0</v>
      </c>
      <c r="R36" s="109">
        <f t="shared" si="5"/>
        <v>0</v>
      </c>
    </row>
    <row r="37" spans="1:18" ht="12.75">
      <c r="A37" s="105"/>
      <c r="B37" s="106"/>
      <c r="C37" s="100"/>
      <c r="D37" s="101"/>
      <c r="E37" s="102"/>
      <c r="F37" s="103"/>
      <c r="G37" s="104"/>
      <c r="H37" s="107"/>
      <c r="I37" s="108"/>
      <c r="J37" s="108"/>
      <c r="K37" s="104"/>
      <c r="L37" s="104"/>
      <c r="M37" s="109"/>
      <c r="N37" s="109"/>
      <c r="O37" s="109"/>
      <c r="P37" s="109"/>
      <c r="Q37" s="109"/>
      <c r="R37" s="109"/>
    </row>
    <row r="38" spans="1:18" ht="12.75">
      <c r="A38" s="105">
        <v>2</v>
      </c>
      <c r="B38" s="106" t="s">
        <v>123</v>
      </c>
      <c r="C38" s="290" t="s">
        <v>124</v>
      </c>
      <c r="D38" s="273"/>
      <c r="E38" s="274"/>
      <c r="F38" s="103"/>
      <c r="G38" s="104"/>
      <c r="H38" s="107"/>
      <c r="I38" s="108"/>
      <c r="J38" s="108">
        <v>0</v>
      </c>
      <c r="K38" s="104"/>
      <c r="L38" s="104"/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</row>
    <row r="39" spans="1:18" ht="12.75">
      <c r="A39" s="105"/>
      <c r="B39" s="106"/>
      <c r="C39" s="290" t="s">
        <v>125</v>
      </c>
      <c r="D39" s="273"/>
      <c r="E39" s="274"/>
      <c r="F39" s="103" t="s">
        <v>104</v>
      </c>
      <c r="G39" s="104">
        <v>77.4</v>
      </c>
      <c r="H39" s="107"/>
      <c r="I39" s="108"/>
      <c r="J39" s="108">
        <f>ROUND(H39*I39,2)</f>
        <v>0</v>
      </c>
      <c r="K39" s="104"/>
      <c r="L39" s="104"/>
      <c r="M39" s="109">
        <f>SUM(I39:L39)</f>
        <v>0</v>
      </c>
      <c r="N39" s="109">
        <f>ROUND(G39*H39,2)</f>
        <v>0</v>
      </c>
      <c r="O39" s="109">
        <f>ROUND(G39*J39,2)</f>
        <v>0</v>
      </c>
      <c r="P39" s="109">
        <f>ROUND(G39*K39,2)</f>
        <v>0</v>
      </c>
      <c r="Q39" s="109">
        <f>ROUND(G39*L39,2)</f>
        <v>0</v>
      </c>
      <c r="R39" s="109">
        <f>SUM(O39:Q39)</f>
        <v>0</v>
      </c>
    </row>
    <row r="40" spans="1:18" ht="12.75">
      <c r="A40" s="105"/>
      <c r="B40" s="106"/>
      <c r="C40" s="290" t="s">
        <v>74</v>
      </c>
      <c r="D40" s="273"/>
      <c r="E40" s="274"/>
      <c r="F40" s="103"/>
      <c r="G40" s="104"/>
      <c r="H40" s="107"/>
      <c r="I40" s="108"/>
      <c r="J40" s="108">
        <v>0</v>
      </c>
      <c r="K40" s="104"/>
      <c r="L40" s="104"/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</row>
    <row r="41" spans="1:18" ht="12.75">
      <c r="A41" s="105">
        <v>3</v>
      </c>
      <c r="B41" s="106" t="s">
        <v>126</v>
      </c>
      <c r="C41" s="290" t="s">
        <v>127</v>
      </c>
      <c r="D41" s="273"/>
      <c r="E41" s="274"/>
      <c r="F41" s="103"/>
      <c r="G41" s="104"/>
      <c r="H41" s="107"/>
      <c r="I41" s="108"/>
      <c r="J41" s="108">
        <v>0</v>
      </c>
      <c r="K41" s="104"/>
      <c r="L41" s="104"/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</row>
    <row r="42" spans="1:18" ht="12.75">
      <c r="A42" s="105"/>
      <c r="B42" s="106"/>
      <c r="C42" s="290" t="s">
        <v>128</v>
      </c>
      <c r="D42" s="273"/>
      <c r="E42" s="274"/>
      <c r="F42" s="103"/>
      <c r="G42" s="104"/>
      <c r="H42" s="107"/>
      <c r="I42" s="108"/>
      <c r="J42" s="108">
        <v>0</v>
      </c>
      <c r="K42" s="104"/>
      <c r="L42" s="104"/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</row>
    <row r="43" spans="1:18" ht="12.75">
      <c r="A43" s="105"/>
      <c r="B43" s="106"/>
      <c r="C43" s="290" t="s">
        <v>129</v>
      </c>
      <c r="D43" s="273"/>
      <c r="E43" s="274"/>
      <c r="F43" s="103"/>
      <c r="G43" s="104"/>
      <c r="H43" s="107"/>
      <c r="I43" s="108"/>
      <c r="J43" s="108">
        <v>0</v>
      </c>
      <c r="K43" s="104"/>
      <c r="L43" s="104"/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</row>
    <row r="44" spans="1:18" ht="12.75">
      <c r="A44" s="105"/>
      <c r="B44" s="106"/>
      <c r="C44" s="290" t="s">
        <v>138</v>
      </c>
      <c r="D44" s="273"/>
      <c r="E44" s="274"/>
      <c r="F44" s="103"/>
      <c r="G44" s="104"/>
      <c r="H44" s="107"/>
      <c r="I44" s="108"/>
      <c r="J44" s="108">
        <v>0</v>
      </c>
      <c r="K44" s="104"/>
      <c r="L44" s="104"/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</row>
    <row r="45" spans="1:18" ht="12.75">
      <c r="A45" s="105"/>
      <c r="B45" s="106"/>
      <c r="C45" s="290" t="s">
        <v>139</v>
      </c>
      <c r="D45" s="273"/>
      <c r="E45" s="274"/>
      <c r="F45" s="103" t="s">
        <v>104</v>
      </c>
      <c r="G45" s="104">
        <v>77.4</v>
      </c>
      <c r="H45" s="107"/>
      <c r="I45" s="108"/>
      <c r="J45" s="108">
        <f>ROUND(H45*I45,2)</f>
        <v>0</v>
      </c>
      <c r="K45" s="104"/>
      <c r="L45" s="104"/>
      <c r="M45" s="109">
        <f>SUM(I45:L45)</f>
        <v>0</v>
      </c>
      <c r="N45" s="109">
        <f>ROUND(G45*H45,2)</f>
        <v>0</v>
      </c>
      <c r="O45" s="109">
        <f>ROUND(G45*J45,2)</f>
        <v>0</v>
      </c>
      <c r="P45" s="109">
        <f>ROUND(G45*K45,2)</f>
        <v>0</v>
      </c>
      <c r="Q45" s="109">
        <f>ROUND(G45*L45,2)</f>
        <v>0</v>
      </c>
      <c r="R45" s="109">
        <f>SUM(O45:Q45)</f>
        <v>0</v>
      </c>
    </row>
    <row r="46" spans="1:18" ht="12.75">
      <c r="A46" s="105"/>
      <c r="B46" s="106"/>
      <c r="C46" s="290" t="s">
        <v>153</v>
      </c>
      <c r="D46" s="273"/>
      <c r="E46" s="274"/>
      <c r="F46" s="103" t="s">
        <v>78</v>
      </c>
      <c r="G46" s="104">
        <f>G45*16</f>
        <v>1238.4</v>
      </c>
      <c r="H46" s="107"/>
      <c r="I46" s="108"/>
      <c r="J46" s="108">
        <v>0</v>
      </c>
      <c r="K46" s="104"/>
      <c r="L46" s="104"/>
      <c r="M46" s="109">
        <f>SUM(I46:L46)</f>
        <v>0</v>
      </c>
      <c r="N46" s="109">
        <f>ROUND(G46*H46,2)</f>
        <v>0</v>
      </c>
      <c r="O46" s="109">
        <f>ROUND(G46*J46,2)</f>
        <v>0</v>
      </c>
      <c r="P46" s="109">
        <f>ROUND(G46*K46,2)</f>
        <v>0</v>
      </c>
      <c r="Q46" s="109">
        <f>ROUND(G46*L46,2)</f>
        <v>0</v>
      </c>
      <c r="R46" s="109">
        <f>SUM(O46:Q46)</f>
        <v>0</v>
      </c>
    </row>
    <row r="47" spans="1:18" ht="12.75">
      <c r="A47" s="105"/>
      <c r="B47" s="106"/>
      <c r="C47" s="290" t="s">
        <v>74</v>
      </c>
      <c r="D47" s="273"/>
      <c r="E47" s="274"/>
      <c r="F47" s="103"/>
      <c r="G47" s="104"/>
      <c r="H47" s="107"/>
      <c r="I47" s="108"/>
      <c r="J47" s="108">
        <v>0</v>
      </c>
      <c r="K47" s="104"/>
      <c r="L47" s="104"/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</row>
    <row r="48" spans="1:18" ht="12.75">
      <c r="A48" s="105">
        <v>4</v>
      </c>
      <c r="B48" s="106" t="s">
        <v>130</v>
      </c>
      <c r="C48" s="290" t="s">
        <v>140</v>
      </c>
      <c r="D48" s="273"/>
      <c r="E48" s="274"/>
      <c r="F48" s="103"/>
      <c r="G48" s="104"/>
      <c r="H48" s="107"/>
      <c r="I48" s="108"/>
      <c r="J48" s="108">
        <v>0</v>
      </c>
      <c r="K48" s="104"/>
      <c r="L48" s="104"/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</row>
    <row r="49" spans="1:18" ht="12.75">
      <c r="A49" s="105"/>
      <c r="B49" s="106"/>
      <c r="C49" s="290" t="s">
        <v>131</v>
      </c>
      <c r="D49" s="273"/>
      <c r="E49" s="274"/>
      <c r="F49" s="103" t="s">
        <v>104</v>
      </c>
      <c r="G49" s="104">
        <v>154</v>
      </c>
      <c r="H49" s="107"/>
      <c r="I49" s="108"/>
      <c r="J49" s="108">
        <f>ROUND(H49*I49,2)</f>
        <v>0</v>
      </c>
      <c r="K49" s="104"/>
      <c r="L49" s="104"/>
      <c r="M49" s="109">
        <f>SUM(I49:L49)</f>
        <v>0</v>
      </c>
      <c r="N49" s="109">
        <f>ROUND(G49*H49,2)</f>
        <v>0</v>
      </c>
      <c r="O49" s="109">
        <f>ROUND(G49*J49,2)</f>
        <v>0</v>
      </c>
      <c r="P49" s="109">
        <f>ROUND(G49*K49,2)</f>
        <v>0</v>
      </c>
      <c r="Q49" s="109">
        <f>ROUND(G49*L49,2)</f>
        <v>0</v>
      </c>
      <c r="R49" s="109">
        <f>SUM(O49:Q49)</f>
        <v>0</v>
      </c>
    </row>
    <row r="50" spans="1:18" ht="12.75" customHeight="1">
      <c r="A50" s="105"/>
      <c r="B50" s="106"/>
      <c r="C50" s="290" t="s">
        <v>154</v>
      </c>
      <c r="D50" s="273"/>
      <c r="E50" s="274"/>
      <c r="F50" s="103" t="s">
        <v>78</v>
      </c>
      <c r="G50" s="104">
        <f>G49*1.6</f>
        <v>246.4</v>
      </c>
      <c r="H50" s="107"/>
      <c r="I50" s="108"/>
      <c r="J50" s="108">
        <v>0</v>
      </c>
      <c r="K50" s="104"/>
      <c r="L50" s="104"/>
      <c r="M50" s="109">
        <f>SUM(I50:L50)</f>
        <v>0</v>
      </c>
      <c r="N50" s="109">
        <f>ROUND(G50*H50,2)</f>
        <v>0</v>
      </c>
      <c r="O50" s="109">
        <f>ROUND(G50*J50,2)</f>
        <v>0</v>
      </c>
      <c r="P50" s="109">
        <f>ROUND(G50*K50,2)</f>
        <v>0</v>
      </c>
      <c r="Q50" s="109">
        <f>ROUND(G50*L50,2)</f>
        <v>0</v>
      </c>
      <c r="R50" s="109">
        <f>SUM(O50:Q50)</f>
        <v>0</v>
      </c>
    </row>
    <row r="51" spans="1:18" ht="13.5" customHeight="1">
      <c r="A51" s="105"/>
      <c r="B51" s="106"/>
      <c r="C51" s="290" t="s">
        <v>132</v>
      </c>
      <c r="D51" s="273"/>
      <c r="E51" s="274"/>
      <c r="F51" s="103" t="s">
        <v>104</v>
      </c>
      <c r="G51" s="104">
        <f>G49*0.02</f>
        <v>3.08</v>
      </c>
      <c r="H51" s="107"/>
      <c r="I51" s="108"/>
      <c r="J51" s="108">
        <v>0</v>
      </c>
      <c r="K51" s="104"/>
      <c r="L51" s="104"/>
      <c r="M51" s="109">
        <f>SUM(I51:L51)</f>
        <v>0</v>
      </c>
      <c r="N51" s="109">
        <f>ROUND(G51*H51,2)</f>
        <v>0</v>
      </c>
      <c r="O51" s="109">
        <f>ROUND(G51*J51,2)</f>
        <v>0</v>
      </c>
      <c r="P51" s="109">
        <f>ROUND(G51*K51,2)</f>
        <v>0</v>
      </c>
      <c r="Q51" s="109">
        <f>ROUND(G51*L51,2)</f>
        <v>0</v>
      </c>
      <c r="R51" s="109">
        <f>SUM(O51:Q51)</f>
        <v>0</v>
      </c>
    </row>
    <row r="52" spans="1:18" ht="12.75">
      <c r="A52" s="105"/>
      <c r="B52" s="106"/>
      <c r="C52" s="290" t="s">
        <v>74</v>
      </c>
      <c r="D52" s="273"/>
      <c r="E52" s="274"/>
      <c r="F52" s="103"/>
      <c r="G52" s="104"/>
      <c r="H52" s="107"/>
      <c r="I52" s="108"/>
      <c r="J52" s="108">
        <v>0</v>
      </c>
      <c r="K52" s="104"/>
      <c r="L52" s="104"/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</row>
    <row r="53" spans="1:18" ht="12.75">
      <c r="A53" s="105">
        <v>5</v>
      </c>
      <c r="B53" s="106"/>
      <c r="C53" s="290" t="s">
        <v>141</v>
      </c>
      <c r="D53" s="273"/>
      <c r="E53" s="274"/>
      <c r="F53" s="103"/>
      <c r="G53" s="104"/>
      <c r="H53" s="107"/>
      <c r="I53" s="108"/>
      <c r="J53" s="108">
        <v>0</v>
      </c>
      <c r="K53" s="104"/>
      <c r="L53" s="104"/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</row>
    <row r="54" spans="1:18" ht="12.75">
      <c r="A54" s="105"/>
      <c r="B54" s="106"/>
      <c r="C54" s="290" t="s">
        <v>198</v>
      </c>
      <c r="D54" s="273"/>
      <c r="E54" s="274"/>
      <c r="F54" s="103" t="s">
        <v>104</v>
      </c>
      <c r="G54" s="104">
        <v>154</v>
      </c>
      <c r="H54" s="107"/>
      <c r="I54" s="108"/>
      <c r="J54" s="108">
        <f>ROUND(H54*I54,2)</f>
        <v>0</v>
      </c>
      <c r="K54" s="104"/>
      <c r="L54" s="104"/>
      <c r="M54" s="109">
        <f>SUM(I54:L54)</f>
        <v>0</v>
      </c>
      <c r="N54" s="109">
        <f>ROUND(G54*H54,2)</f>
        <v>0</v>
      </c>
      <c r="O54" s="109">
        <f>ROUND(G54*J54,2)</f>
        <v>0</v>
      </c>
      <c r="P54" s="109">
        <f>ROUND(G54*K54,2)</f>
        <v>0</v>
      </c>
      <c r="Q54" s="109">
        <f>ROUND(G54*L54,2)</f>
        <v>0</v>
      </c>
      <c r="R54" s="109">
        <f>SUM(O54:Q54)</f>
        <v>0</v>
      </c>
    </row>
    <row r="55" spans="1:18" ht="12.75">
      <c r="A55" s="105"/>
      <c r="B55" s="106"/>
      <c r="C55" s="290" t="s">
        <v>199</v>
      </c>
      <c r="D55" s="273"/>
      <c r="E55" s="274"/>
      <c r="F55" s="103" t="s">
        <v>78</v>
      </c>
      <c r="G55" s="104">
        <f>G54*0.35</f>
        <v>53.9</v>
      </c>
      <c r="H55" s="107"/>
      <c r="I55" s="108"/>
      <c r="J55" s="108">
        <v>0</v>
      </c>
      <c r="K55" s="104"/>
      <c r="L55" s="104"/>
      <c r="M55" s="109">
        <f>SUM(I55:L55)</f>
        <v>0</v>
      </c>
      <c r="N55" s="109">
        <f>ROUND(G55*H55,2)</f>
        <v>0</v>
      </c>
      <c r="O55" s="109">
        <f>ROUND(G55*J55,2)</f>
        <v>0</v>
      </c>
      <c r="P55" s="109">
        <f>ROUND(G55*K55,2)</f>
        <v>0</v>
      </c>
      <c r="Q55" s="109">
        <f>ROUND(G55*L55,2)</f>
        <v>0</v>
      </c>
      <c r="R55" s="109">
        <f>SUM(O55:Q55)</f>
        <v>0</v>
      </c>
    </row>
    <row r="56" spans="1:18" ht="12.75">
      <c r="A56" s="105"/>
      <c r="B56" s="106"/>
      <c r="C56" s="290" t="s">
        <v>74</v>
      </c>
      <c r="D56" s="273"/>
      <c r="E56" s="274"/>
      <c r="F56" s="103"/>
      <c r="G56" s="104"/>
      <c r="H56" s="107"/>
      <c r="I56" s="108"/>
      <c r="J56" s="108">
        <v>0</v>
      </c>
      <c r="K56" s="104"/>
      <c r="L56" s="104"/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</row>
    <row r="57" spans="1:20" s="206" customFormat="1" ht="12.75">
      <c r="A57" s="105">
        <v>6</v>
      </c>
      <c r="B57" s="106" t="s">
        <v>159</v>
      </c>
      <c r="C57" s="290" t="s">
        <v>304</v>
      </c>
      <c r="D57" s="273"/>
      <c r="E57" s="274"/>
      <c r="F57" s="103"/>
      <c r="G57" s="104"/>
      <c r="H57" s="107"/>
      <c r="I57" s="108"/>
      <c r="J57" s="108">
        <v>0</v>
      </c>
      <c r="K57" s="104"/>
      <c r="L57" s="104"/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T57" s="182"/>
    </row>
    <row r="58" spans="1:18" ht="28.5" customHeight="1">
      <c r="A58" s="105"/>
      <c r="B58" s="106"/>
      <c r="C58" s="327" t="s">
        <v>305</v>
      </c>
      <c r="D58" s="328"/>
      <c r="E58" s="329"/>
      <c r="F58" s="103" t="s">
        <v>221</v>
      </c>
      <c r="G58" s="104">
        <v>1</v>
      </c>
      <c r="H58" s="107"/>
      <c r="I58" s="108"/>
      <c r="J58" s="108">
        <f>ROUND(H58*I58,2)</f>
        <v>0</v>
      </c>
      <c r="K58" s="104"/>
      <c r="L58" s="104"/>
      <c r="M58" s="109">
        <f>SUM(I58:L58)</f>
        <v>0</v>
      </c>
      <c r="N58" s="109">
        <f>ROUND(G58*H58,2)</f>
        <v>0</v>
      </c>
      <c r="O58" s="109">
        <f>ROUND(G58*J58,2)</f>
        <v>0</v>
      </c>
      <c r="P58" s="109">
        <f>ROUND(G58*K58,2)</f>
        <v>0</v>
      </c>
      <c r="Q58" s="109">
        <f>ROUND(G58*L58,2)</f>
        <v>0</v>
      </c>
      <c r="R58" s="109">
        <f>SUM(O58:Q58)</f>
        <v>0</v>
      </c>
    </row>
    <row r="59" spans="1:18" ht="12.75">
      <c r="A59" s="105"/>
      <c r="B59" s="106"/>
      <c r="C59" s="100"/>
      <c r="D59" s="101"/>
      <c r="E59" s="102"/>
      <c r="F59" s="103"/>
      <c r="G59" s="104"/>
      <c r="H59" s="107"/>
      <c r="I59" s="108"/>
      <c r="J59" s="108"/>
      <c r="K59" s="104"/>
      <c r="L59" s="104"/>
      <c r="M59" s="109"/>
      <c r="N59" s="109"/>
      <c r="O59" s="109"/>
      <c r="P59" s="109"/>
      <c r="Q59" s="109"/>
      <c r="R59" s="109"/>
    </row>
    <row r="60" spans="1:18" ht="12.75">
      <c r="A60" s="105"/>
      <c r="B60" s="106"/>
      <c r="C60" s="100"/>
      <c r="D60" s="101"/>
      <c r="E60" s="102"/>
      <c r="F60" s="103"/>
      <c r="G60" s="104"/>
      <c r="H60" s="107"/>
      <c r="I60" s="108"/>
      <c r="J60" s="108"/>
      <c r="K60" s="104"/>
      <c r="L60" s="104"/>
      <c r="M60" s="109"/>
      <c r="N60" s="109"/>
      <c r="O60" s="109"/>
      <c r="P60" s="109"/>
      <c r="Q60" s="109"/>
      <c r="R60" s="109"/>
    </row>
    <row r="61" spans="1:18" ht="13.5">
      <c r="A61" s="105"/>
      <c r="B61" s="106"/>
      <c r="C61" s="275" t="s">
        <v>255</v>
      </c>
      <c r="D61" s="276"/>
      <c r="E61" s="277"/>
      <c r="F61" s="103"/>
      <c r="G61" s="104"/>
      <c r="H61" s="107"/>
      <c r="I61" s="108"/>
      <c r="J61" s="108"/>
      <c r="K61" s="104"/>
      <c r="L61" s="104"/>
      <c r="M61" s="109"/>
      <c r="N61" s="109"/>
      <c r="O61" s="109"/>
      <c r="P61" s="109"/>
      <c r="Q61" s="109"/>
      <c r="R61" s="109"/>
    </row>
    <row r="62" spans="1:18" ht="15.75" customHeight="1">
      <c r="A62" s="105"/>
      <c r="B62" s="106"/>
      <c r="C62" s="290" t="s">
        <v>74</v>
      </c>
      <c r="D62" s="273"/>
      <c r="E62" s="274"/>
      <c r="F62" s="103"/>
      <c r="G62" s="104"/>
      <c r="H62" s="107"/>
      <c r="I62" s="108"/>
      <c r="J62" s="108">
        <v>0</v>
      </c>
      <c r="K62" s="104"/>
      <c r="L62" s="104"/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</row>
    <row r="63" spans="1:18" ht="15.75" customHeight="1">
      <c r="A63" s="105">
        <v>7</v>
      </c>
      <c r="B63" s="106" t="s">
        <v>142</v>
      </c>
      <c r="C63" s="290" t="s">
        <v>143</v>
      </c>
      <c r="D63" s="273"/>
      <c r="E63" s="274"/>
      <c r="F63" s="103"/>
      <c r="G63" s="104"/>
      <c r="H63" s="107"/>
      <c r="I63" s="108"/>
      <c r="J63" s="108">
        <v>0</v>
      </c>
      <c r="K63" s="104"/>
      <c r="L63" s="104"/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</row>
    <row r="64" spans="1:18" ht="17.25" customHeight="1">
      <c r="A64" s="105"/>
      <c r="B64" s="106"/>
      <c r="C64" s="290" t="s">
        <v>144</v>
      </c>
      <c r="D64" s="273"/>
      <c r="E64" s="274"/>
      <c r="F64" s="103"/>
      <c r="G64" s="104"/>
      <c r="H64" s="107"/>
      <c r="I64" s="108"/>
      <c r="J64" s="108">
        <v>0</v>
      </c>
      <c r="K64" s="104"/>
      <c r="L64" s="104"/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</row>
    <row r="65" spans="1:18" ht="12.75" customHeight="1">
      <c r="A65" s="105"/>
      <c r="B65" s="106"/>
      <c r="C65" s="290" t="s">
        <v>145</v>
      </c>
      <c r="D65" s="273"/>
      <c r="E65" s="274"/>
      <c r="F65" s="103"/>
      <c r="G65" s="104"/>
      <c r="H65" s="107"/>
      <c r="I65" s="108"/>
      <c r="J65" s="108">
        <v>0</v>
      </c>
      <c r="K65" s="104"/>
      <c r="L65" s="104"/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</row>
    <row r="66" spans="1:18" ht="16.5" customHeight="1">
      <c r="A66" s="105"/>
      <c r="B66" s="106"/>
      <c r="C66" s="290" t="s">
        <v>146</v>
      </c>
      <c r="D66" s="273"/>
      <c r="E66" s="274"/>
      <c r="F66" s="103" t="s">
        <v>104</v>
      </c>
      <c r="G66" s="104">
        <v>50.4</v>
      </c>
      <c r="H66" s="107"/>
      <c r="I66" s="108"/>
      <c r="J66" s="108">
        <f>ROUND(H66*I66,2)</f>
        <v>0</v>
      </c>
      <c r="K66" s="104"/>
      <c r="L66" s="104"/>
      <c r="M66" s="109">
        <f>SUM(I66:L66)</f>
        <v>0</v>
      </c>
      <c r="N66" s="109">
        <f>ROUND(G66*H66,2)</f>
        <v>0</v>
      </c>
      <c r="O66" s="109">
        <f>ROUND(G66*J66,2)</f>
        <v>0</v>
      </c>
      <c r="P66" s="109">
        <f>ROUND(G66*K66,2)</f>
        <v>0</v>
      </c>
      <c r="Q66" s="109">
        <f>ROUND(G66*L66,2)</f>
        <v>0</v>
      </c>
      <c r="R66" s="109">
        <f aca="true" t="shared" si="6" ref="R66:R72">SUM(O66:Q66)</f>
        <v>0</v>
      </c>
    </row>
    <row r="67" spans="1:18" ht="12.75" customHeight="1">
      <c r="A67" s="105"/>
      <c r="B67" s="106"/>
      <c r="C67" s="290" t="s">
        <v>121</v>
      </c>
      <c r="D67" s="273"/>
      <c r="E67" s="274"/>
      <c r="F67" s="103" t="s">
        <v>104</v>
      </c>
      <c r="G67" s="104">
        <f>G66*1.05</f>
        <v>52.92</v>
      </c>
      <c r="H67" s="107"/>
      <c r="I67" s="108"/>
      <c r="J67" s="108">
        <v>0</v>
      </c>
      <c r="K67" s="104"/>
      <c r="L67" s="104"/>
      <c r="M67" s="109">
        <f aca="true" t="shared" si="7" ref="M67:M72">SUM(I67:L67)</f>
        <v>0</v>
      </c>
      <c r="N67" s="109">
        <f aca="true" t="shared" si="8" ref="N67:N72">ROUND(G67*H67,2)</f>
        <v>0</v>
      </c>
      <c r="O67" s="109">
        <f aca="true" t="shared" si="9" ref="O67:O72">ROUND(G67*J67,2)</f>
        <v>0</v>
      </c>
      <c r="P67" s="109">
        <f aca="true" t="shared" si="10" ref="P67:P72">ROUND(G67*K67,2)</f>
        <v>0</v>
      </c>
      <c r="Q67" s="109">
        <f aca="true" t="shared" si="11" ref="Q67:Q72">ROUND(G67*L67,2)</f>
        <v>0</v>
      </c>
      <c r="R67" s="109">
        <f t="shared" si="6"/>
        <v>0</v>
      </c>
    </row>
    <row r="68" spans="1:18" ht="15" customHeight="1">
      <c r="A68" s="105"/>
      <c r="B68" s="106"/>
      <c r="C68" s="290" t="s">
        <v>116</v>
      </c>
      <c r="D68" s="273"/>
      <c r="E68" s="274"/>
      <c r="F68" s="103" t="s">
        <v>104</v>
      </c>
      <c r="G68" s="104">
        <v>165.83</v>
      </c>
      <c r="H68" s="107"/>
      <c r="I68" s="108"/>
      <c r="J68" s="108">
        <v>0</v>
      </c>
      <c r="K68" s="104"/>
      <c r="L68" s="104"/>
      <c r="M68" s="109">
        <f t="shared" si="7"/>
        <v>0</v>
      </c>
      <c r="N68" s="109">
        <f t="shared" si="8"/>
        <v>0</v>
      </c>
      <c r="O68" s="109">
        <f t="shared" si="9"/>
        <v>0</v>
      </c>
      <c r="P68" s="109">
        <f t="shared" si="10"/>
        <v>0</v>
      </c>
      <c r="Q68" s="109">
        <f t="shared" si="11"/>
        <v>0</v>
      </c>
      <c r="R68" s="109">
        <f t="shared" si="6"/>
        <v>0</v>
      </c>
    </row>
    <row r="69" spans="1:18" ht="12" customHeight="1">
      <c r="A69" s="105"/>
      <c r="B69" s="106"/>
      <c r="C69" s="290" t="s">
        <v>147</v>
      </c>
      <c r="D69" s="273"/>
      <c r="E69" s="274"/>
      <c r="F69" s="103" t="s">
        <v>50</v>
      </c>
      <c r="G69" s="104">
        <f>G66*0.29</f>
        <v>14.615999999999998</v>
      </c>
      <c r="H69" s="107"/>
      <c r="I69" s="108"/>
      <c r="J69" s="108">
        <v>0</v>
      </c>
      <c r="K69" s="104"/>
      <c r="L69" s="104"/>
      <c r="M69" s="109">
        <f t="shared" si="7"/>
        <v>0</v>
      </c>
      <c r="N69" s="109">
        <f t="shared" si="8"/>
        <v>0</v>
      </c>
      <c r="O69" s="109">
        <f t="shared" si="9"/>
        <v>0</v>
      </c>
      <c r="P69" s="109">
        <f t="shared" si="10"/>
        <v>0</v>
      </c>
      <c r="Q69" s="109">
        <f t="shared" si="11"/>
        <v>0</v>
      </c>
      <c r="R69" s="109">
        <f t="shared" si="6"/>
        <v>0</v>
      </c>
    </row>
    <row r="70" spans="1:18" ht="12.75">
      <c r="A70" s="105"/>
      <c r="B70" s="106"/>
      <c r="C70" s="290" t="s">
        <v>118</v>
      </c>
      <c r="D70" s="273"/>
      <c r="E70" s="274"/>
      <c r="F70" s="103" t="s">
        <v>75</v>
      </c>
      <c r="G70" s="104">
        <f>G66*2</f>
        <v>100.8</v>
      </c>
      <c r="H70" s="107"/>
      <c r="I70" s="108"/>
      <c r="J70" s="108">
        <v>0</v>
      </c>
      <c r="K70" s="104"/>
      <c r="L70" s="104"/>
      <c r="M70" s="109">
        <f t="shared" si="7"/>
        <v>0</v>
      </c>
      <c r="N70" s="109">
        <f t="shared" si="8"/>
        <v>0</v>
      </c>
      <c r="O70" s="109">
        <f t="shared" si="9"/>
        <v>0</v>
      </c>
      <c r="P70" s="109">
        <f t="shared" si="10"/>
        <v>0</v>
      </c>
      <c r="Q70" s="109">
        <f t="shared" si="11"/>
        <v>0</v>
      </c>
      <c r="R70" s="109">
        <f t="shared" si="6"/>
        <v>0</v>
      </c>
    </row>
    <row r="71" spans="1:18" ht="12.75">
      <c r="A71" s="105"/>
      <c r="B71" s="106"/>
      <c r="C71" s="290" t="s">
        <v>154</v>
      </c>
      <c r="D71" s="273"/>
      <c r="E71" s="274"/>
      <c r="F71" s="103" t="s">
        <v>78</v>
      </c>
      <c r="G71" s="104">
        <f>G66*0.8</f>
        <v>40.32</v>
      </c>
      <c r="H71" s="107"/>
      <c r="I71" s="108"/>
      <c r="J71" s="108">
        <v>0</v>
      </c>
      <c r="K71" s="104"/>
      <c r="L71" s="104"/>
      <c r="M71" s="109">
        <f t="shared" si="7"/>
        <v>0</v>
      </c>
      <c r="N71" s="109">
        <f t="shared" si="8"/>
        <v>0</v>
      </c>
      <c r="O71" s="109">
        <f t="shared" si="9"/>
        <v>0</v>
      </c>
      <c r="P71" s="109">
        <f t="shared" si="10"/>
        <v>0</v>
      </c>
      <c r="Q71" s="109">
        <f t="shared" si="11"/>
        <v>0</v>
      </c>
      <c r="R71" s="109">
        <f t="shared" si="6"/>
        <v>0</v>
      </c>
    </row>
    <row r="72" spans="1:18" ht="12.75" customHeight="1">
      <c r="A72" s="105"/>
      <c r="B72" s="106"/>
      <c r="C72" s="290" t="s">
        <v>115</v>
      </c>
      <c r="D72" s="273"/>
      <c r="E72" s="274"/>
      <c r="F72" s="103" t="s">
        <v>73</v>
      </c>
      <c r="G72" s="104">
        <f>G66*1.5</f>
        <v>75.6</v>
      </c>
      <c r="H72" s="107"/>
      <c r="I72" s="108"/>
      <c r="J72" s="108">
        <v>0</v>
      </c>
      <c r="K72" s="104"/>
      <c r="L72" s="104"/>
      <c r="M72" s="109">
        <f t="shared" si="7"/>
        <v>0</v>
      </c>
      <c r="N72" s="109">
        <f t="shared" si="8"/>
        <v>0</v>
      </c>
      <c r="O72" s="109">
        <f t="shared" si="9"/>
        <v>0</v>
      </c>
      <c r="P72" s="109">
        <f t="shared" si="10"/>
        <v>0</v>
      </c>
      <c r="Q72" s="109">
        <f t="shared" si="11"/>
        <v>0</v>
      </c>
      <c r="R72" s="109">
        <f t="shared" si="6"/>
        <v>0</v>
      </c>
    </row>
    <row r="73" spans="1:18" ht="12.75">
      <c r="A73" s="105"/>
      <c r="B73" s="106"/>
      <c r="C73" s="290" t="s">
        <v>74</v>
      </c>
      <c r="D73" s="273"/>
      <c r="E73" s="274"/>
      <c r="F73" s="103"/>
      <c r="G73" s="104"/>
      <c r="H73" s="107"/>
      <c r="I73" s="108"/>
      <c r="J73" s="108">
        <v>0</v>
      </c>
      <c r="K73" s="104"/>
      <c r="L73" s="104"/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</row>
    <row r="74" spans="1:18" ht="12.75">
      <c r="A74" s="105">
        <v>8</v>
      </c>
      <c r="B74" s="106" t="s">
        <v>135</v>
      </c>
      <c r="C74" s="290" t="s">
        <v>148</v>
      </c>
      <c r="D74" s="273"/>
      <c r="E74" s="274"/>
      <c r="F74" s="103"/>
      <c r="G74" s="104"/>
      <c r="H74" s="107"/>
      <c r="I74" s="108"/>
      <c r="J74" s="108">
        <v>0</v>
      </c>
      <c r="K74" s="104"/>
      <c r="L74" s="104"/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</row>
    <row r="75" spans="1:18" ht="12.75">
      <c r="A75" s="105"/>
      <c r="B75" s="106"/>
      <c r="C75" s="290" t="s">
        <v>136</v>
      </c>
      <c r="D75" s="273"/>
      <c r="E75" s="274"/>
      <c r="F75" s="103" t="s">
        <v>104</v>
      </c>
      <c r="G75" s="104">
        <v>50.4</v>
      </c>
      <c r="H75" s="107"/>
      <c r="I75" s="108"/>
      <c r="J75" s="108">
        <f>ROUND(H75*I75,2)</f>
        <v>0</v>
      </c>
      <c r="K75" s="104"/>
      <c r="L75" s="104"/>
      <c r="M75" s="109">
        <f>SUM(I75:L75)</f>
        <v>0</v>
      </c>
      <c r="N75" s="109">
        <f>ROUND(G75*H75,2)</f>
        <v>0</v>
      </c>
      <c r="O75" s="109">
        <f>ROUND(G75*J75,2)</f>
        <v>0</v>
      </c>
      <c r="P75" s="109">
        <f>ROUND(G75*K75,2)</f>
        <v>0</v>
      </c>
      <c r="Q75" s="109">
        <f>ROUND(G75*L75,2)</f>
        <v>0</v>
      </c>
      <c r="R75" s="109">
        <f>SUM(O75:Q75)</f>
        <v>0</v>
      </c>
    </row>
    <row r="76" spans="1:18" ht="12.75">
      <c r="A76" s="105"/>
      <c r="B76" s="106"/>
      <c r="C76" s="290" t="s">
        <v>154</v>
      </c>
      <c r="D76" s="273"/>
      <c r="E76" s="274"/>
      <c r="F76" s="103" t="s">
        <v>78</v>
      </c>
      <c r="G76" s="104">
        <f>ROUND(G75*1.586,2)</f>
        <v>79.93</v>
      </c>
      <c r="H76" s="107"/>
      <c r="I76" s="108"/>
      <c r="J76" s="108">
        <v>0</v>
      </c>
      <c r="K76" s="104"/>
      <c r="L76" s="104"/>
      <c r="M76" s="109">
        <f>SUM(I76:L76)</f>
        <v>0</v>
      </c>
      <c r="N76" s="109">
        <f>ROUND(G76*H76,2)</f>
        <v>0</v>
      </c>
      <c r="O76" s="109">
        <f>ROUND(G76*J76,2)</f>
        <v>0</v>
      </c>
      <c r="P76" s="109">
        <f>ROUND(G76*K76,2)</f>
        <v>0</v>
      </c>
      <c r="Q76" s="109">
        <f>ROUND(G76*L76,2)</f>
        <v>0</v>
      </c>
      <c r="R76" s="109">
        <f>SUM(O76:Q76)</f>
        <v>0</v>
      </c>
    </row>
    <row r="77" spans="1:18" ht="16.5" customHeight="1">
      <c r="A77" s="105"/>
      <c r="B77" s="106"/>
      <c r="C77" s="290" t="s">
        <v>132</v>
      </c>
      <c r="D77" s="273"/>
      <c r="E77" s="274"/>
      <c r="F77" s="103" t="s">
        <v>104</v>
      </c>
      <c r="G77" s="104">
        <f>ROUND(G75*0.02,2)</f>
        <v>1.01</v>
      </c>
      <c r="H77" s="107"/>
      <c r="I77" s="108"/>
      <c r="J77" s="108">
        <v>0</v>
      </c>
      <c r="K77" s="104"/>
      <c r="L77" s="104"/>
      <c r="M77" s="109">
        <f>SUM(I77:L77)</f>
        <v>0</v>
      </c>
      <c r="N77" s="109">
        <f>ROUND(G77*H77,2)</f>
        <v>0</v>
      </c>
      <c r="O77" s="109">
        <f>ROUND(G77*J77,2)</f>
        <v>0</v>
      </c>
      <c r="P77" s="109">
        <f>ROUND(G77*K77,2)</f>
        <v>0</v>
      </c>
      <c r="Q77" s="109">
        <f>ROUND(G77*L77,2)</f>
        <v>0</v>
      </c>
      <c r="R77" s="109">
        <f>SUM(O77:Q77)</f>
        <v>0</v>
      </c>
    </row>
    <row r="78" spans="1:18" ht="11.25" customHeight="1">
      <c r="A78" s="105"/>
      <c r="B78" s="106"/>
      <c r="C78" s="100"/>
      <c r="D78" s="101"/>
      <c r="E78" s="102"/>
      <c r="F78" s="103"/>
      <c r="G78" s="104"/>
      <c r="H78" s="107"/>
      <c r="I78" s="108"/>
      <c r="J78" s="108"/>
      <c r="K78" s="104"/>
      <c r="L78" s="104"/>
      <c r="M78" s="109"/>
      <c r="N78" s="109"/>
      <c r="O78" s="109"/>
      <c r="P78" s="109"/>
      <c r="Q78" s="109"/>
      <c r="R78" s="109"/>
    </row>
    <row r="79" spans="1:18" ht="13.5" customHeight="1">
      <c r="A79" s="105">
        <v>9</v>
      </c>
      <c r="B79" s="106" t="s">
        <v>149</v>
      </c>
      <c r="C79" s="290" t="s">
        <v>150</v>
      </c>
      <c r="D79" s="273"/>
      <c r="E79" s="274"/>
      <c r="F79" s="103"/>
      <c r="G79" s="104"/>
      <c r="H79" s="107"/>
      <c r="I79" s="108"/>
      <c r="J79" s="108">
        <v>0</v>
      </c>
      <c r="K79" s="104"/>
      <c r="L79" s="104"/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</row>
    <row r="80" spans="1:18" ht="15" customHeight="1">
      <c r="A80" s="105"/>
      <c r="B80" s="106"/>
      <c r="C80" s="290" t="s">
        <v>151</v>
      </c>
      <c r="D80" s="273"/>
      <c r="E80" s="274"/>
      <c r="F80" s="103"/>
      <c r="G80" s="104"/>
      <c r="H80" s="107"/>
      <c r="I80" s="108"/>
      <c r="J80" s="108">
        <v>0</v>
      </c>
      <c r="K80" s="104"/>
      <c r="L80" s="104"/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</row>
    <row r="81" spans="1:18" ht="16.5" customHeight="1">
      <c r="A81" s="105"/>
      <c r="B81" s="106"/>
      <c r="C81" s="290" t="s">
        <v>152</v>
      </c>
      <c r="D81" s="273"/>
      <c r="E81" s="274"/>
      <c r="F81" s="103" t="s">
        <v>104</v>
      </c>
      <c r="G81" s="104">
        <v>50.4</v>
      </c>
      <c r="H81" s="107"/>
      <c r="I81" s="108"/>
      <c r="J81" s="108">
        <f>ROUND(H81*I81,2)</f>
        <v>0</v>
      </c>
      <c r="K81" s="104"/>
      <c r="L81" s="104"/>
      <c r="M81" s="109">
        <f>SUM(I81:L81)</f>
        <v>0</v>
      </c>
      <c r="N81" s="109">
        <f>ROUND(G81*H81,2)</f>
        <v>0</v>
      </c>
      <c r="O81" s="109">
        <f>ROUND(G81*J81,2)</f>
        <v>0</v>
      </c>
      <c r="P81" s="109">
        <f>ROUND(G81*K81,2)</f>
        <v>0</v>
      </c>
      <c r="Q81" s="109">
        <f>ROUND(G81*L81,2)</f>
        <v>0</v>
      </c>
      <c r="R81" s="109">
        <f>SUM(O81:Q81)</f>
        <v>0</v>
      </c>
    </row>
    <row r="82" spans="1:18" ht="15" customHeight="1">
      <c r="A82" s="105"/>
      <c r="B82" s="106"/>
      <c r="C82" s="290" t="s">
        <v>154</v>
      </c>
      <c r="D82" s="273"/>
      <c r="E82" s="274"/>
      <c r="F82" s="103" t="s">
        <v>78</v>
      </c>
      <c r="G82" s="104">
        <f>ROUND(G81*1.6,2)</f>
        <v>80.64</v>
      </c>
      <c r="H82" s="107"/>
      <c r="I82" s="108"/>
      <c r="J82" s="108">
        <v>0</v>
      </c>
      <c r="K82" s="104"/>
      <c r="L82" s="104"/>
      <c r="M82" s="109">
        <f>SUM(I82:L82)</f>
        <v>0</v>
      </c>
      <c r="N82" s="109">
        <f>ROUND(G82*H82,2)</f>
        <v>0</v>
      </c>
      <c r="O82" s="109">
        <f>ROUND(G82*J82,2)</f>
        <v>0</v>
      </c>
      <c r="P82" s="109">
        <f>ROUND(G82*K82,2)</f>
        <v>0</v>
      </c>
      <c r="Q82" s="109">
        <f>ROUND(G82*L82,2)</f>
        <v>0</v>
      </c>
      <c r="R82" s="109">
        <f>SUM(O82:Q82)</f>
        <v>0</v>
      </c>
    </row>
    <row r="83" spans="1:18" ht="12.75">
      <c r="A83" s="105"/>
      <c r="B83" s="106"/>
      <c r="C83" s="290" t="s">
        <v>155</v>
      </c>
      <c r="D83" s="273"/>
      <c r="E83" s="274"/>
      <c r="F83" s="103" t="s">
        <v>78</v>
      </c>
      <c r="G83" s="104">
        <f>ROUND(G81*0.35,2)</f>
        <v>17.64</v>
      </c>
      <c r="H83" s="107"/>
      <c r="I83" s="108"/>
      <c r="J83" s="108">
        <v>0</v>
      </c>
      <c r="K83" s="104"/>
      <c r="L83" s="104"/>
      <c r="M83" s="109">
        <f>SUM(I83:L83)</f>
        <v>0</v>
      </c>
      <c r="N83" s="109">
        <f>ROUND(G83*H83,2)</f>
        <v>0</v>
      </c>
      <c r="O83" s="109">
        <f>ROUND(G83*J83,2)</f>
        <v>0</v>
      </c>
      <c r="P83" s="109">
        <f>ROUND(G83*K83,2)</f>
        <v>0</v>
      </c>
      <c r="Q83" s="109">
        <f>ROUND(G83*L83,2)</f>
        <v>0</v>
      </c>
      <c r="R83" s="109">
        <f>SUM(O83:Q83)</f>
        <v>0</v>
      </c>
    </row>
    <row r="84" spans="1:18" ht="12.75">
      <c r="A84" s="105"/>
      <c r="B84" s="106"/>
      <c r="C84" s="290" t="s">
        <v>132</v>
      </c>
      <c r="D84" s="273"/>
      <c r="E84" s="274"/>
      <c r="F84" s="103" t="s">
        <v>104</v>
      </c>
      <c r="G84" s="104">
        <f>ROUND(G81*0.02,2)</f>
        <v>1.01</v>
      </c>
      <c r="H84" s="107"/>
      <c r="I84" s="108"/>
      <c r="J84" s="108">
        <v>0</v>
      </c>
      <c r="K84" s="104"/>
      <c r="L84" s="104"/>
      <c r="M84" s="109">
        <f>SUM(I84:L84)</f>
        <v>0</v>
      </c>
      <c r="N84" s="109">
        <f>ROUND(G84*H84,2)</f>
        <v>0</v>
      </c>
      <c r="O84" s="109">
        <f>ROUND(G84*J84,2)</f>
        <v>0</v>
      </c>
      <c r="P84" s="109">
        <f>ROUND(G84*K84,2)</f>
        <v>0</v>
      </c>
      <c r="Q84" s="109">
        <f>ROUND(G84*L84,2)</f>
        <v>0</v>
      </c>
      <c r="R84" s="109">
        <f>SUM(O84:Q84)</f>
        <v>0</v>
      </c>
    </row>
    <row r="85" spans="1:18" ht="12.75">
      <c r="A85" s="105"/>
      <c r="B85" s="106"/>
      <c r="C85" s="290" t="s">
        <v>74</v>
      </c>
      <c r="D85" s="273"/>
      <c r="E85" s="274"/>
      <c r="F85" s="103"/>
      <c r="G85" s="104"/>
      <c r="H85" s="107"/>
      <c r="I85" s="108"/>
      <c r="J85" s="108">
        <v>0</v>
      </c>
      <c r="K85" s="104"/>
      <c r="L85" s="104"/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</row>
    <row r="86" spans="1:18" ht="12.75">
      <c r="A86" s="147">
        <v>10</v>
      </c>
      <c r="B86" s="208" t="s">
        <v>167</v>
      </c>
      <c r="C86" s="154" t="s">
        <v>201</v>
      </c>
      <c r="D86" s="155"/>
      <c r="E86" s="156"/>
      <c r="F86" s="212"/>
      <c r="G86" s="213"/>
      <c r="H86" s="214"/>
      <c r="I86" s="215"/>
      <c r="J86" s="215">
        <v>0</v>
      </c>
      <c r="K86" s="213"/>
      <c r="L86" s="213"/>
      <c r="M86" s="216">
        <v>0</v>
      </c>
      <c r="N86" s="216">
        <v>0</v>
      </c>
      <c r="O86" s="216">
        <v>0</v>
      </c>
      <c r="P86" s="216">
        <v>0</v>
      </c>
      <c r="Q86" s="216">
        <v>0</v>
      </c>
      <c r="R86" s="216">
        <v>0</v>
      </c>
    </row>
    <row r="87" spans="1:18" ht="12.75">
      <c r="A87" s="147"/>
      <c r="B87" s="208"/>
      <c r="C87" s="154" t="s">
        <v>172</v>
      </c>
      <c r="D87" s="155"/>
      <c r="E87" s="156"/>
      <c r="F87" s="212" t="s">
        <v>104</v>
      </c>
      <c r="G87" s="213">
        <v>6.2</v>
      </c>
      <c r="H87" s="214"/>
      <c r="I87" s="215"/>
      <c r="J87" s="215">
        <f>ROUND(H87*I87,2)</f>
        <v>0</v>
      </c>
      <c r="K87" s="217"/>
      <c r="L87" s="213"/>
      <c r="M87" s="216">
        <f>SUM(I87:L87)</f>
        <v>0</v>
      </c>
      <c r="N87" s="216">
        <f>ROUND(G87*H87,2)</f>
        <v>0</v>
      </c>
      <c r="O87" s="216">
        <f>ROUND(G87*J87,2)</f>
        <v>0</v>
      </c>
      <c r="P87" s="216">
        <f>ROUND(G87*K87,2)</f>
        <v>0</v>
      </c>
      <c r="Q87" s="216">
        <f>ROUND(G87*L87,2)</f>
        <v>0</v>
      </c>
      <c r="R87" s="216">
        <f>SUM(O87:Q87)</f>
        <v>0</v>
      </c>
    </row>
    <row r="88" spans="1:18" ht="18" customHeight="1">
      <c r="A88" s="147"/>
      <c r="B88" s="208"/>
      <c r="C88" s="154" t="s">
        <v>154</v>
      </c>
      <c r="D88" s="155"/>
      <c r="E88" s="156"/>
      <c r="F88" s="212" t="s">
        <v>78</v>
      </c>
      <c r="G88" s="213">
        <f>G87*1.6</f>
        <v>9.920000000000002</v>
      </c>
      <c r="H88" s="214"/>
      <c r="I88" s="215"/>
      <c r="J88" s="215">
        <v>0</v>
      </c>
      <c r="K88" s="213"/>
      <c r="L88" s="213"/>
      <c r="M88" s="216">
        <f>SUM(I88:L88)</f>
        <v>0</v>
      </c>
      <c r="N88" s="216">
        <f>ROUND(G88*H88,2)</f>
        <v>0</v>
      </c>
      <c r="O88" s="216">
        <f>ROUND(G88*J88,2)</f>
        <v>0</v>
      </c>
      <c r="P88" s="216">
        <f>ROUND(G88*K88,2)</f>
        <v>0</v>
      </c>
      <c r="Q88" s="216">
        <f>ROUND(G88*L88,2)</f>
        <v>0</v>
      </c>
      <c r="R88" s="216">
        <f>SUM(O88:Q88)</f>
        <v>0</v>
      </c>
    </row>
    <row r="89" spans="1:18" ht="12.75">
      <c r="A89" s="147"/>
      <c r="B89" s="208"/>
      <c r="C89" s="154" t="s">
        <v>74</v>
      </c>
      <c r="D89" s="155"/>
      <c r="E89" s="156"/>
      <c r="F89" s="212"/>
      <c r="G89" s="213"/>
      <c r="H89" s="214"/>
      <c r="I89" s="215"/>
      <c r="J89" s="215">
        <v>0</v>
      </c>
      <c r="K89" s="213"/>
      <c r="L89" s="213"/>
      <c r="M89" s="216">
        <v>0</v>
      </c>
      <c r="N89" s="216">
        <v>0</v>
      </c>
      <c r="O89" s="216">
        <v>0</v>
      </c>
      <c r="P89" s="216">
        <v>0</v>
      </c>
      <c r="Q89" s="216">
        <v>0</v>
      </c>
      <c r="R89" s="216">
        <v>0</v>
      </c>
    </row>
    <row r="90" spans="1:18" ht="12.75">
      <c r="A90" s="147">
        <v>11</v>
      </c>
      <c r="B90" s="208" t="s">
        <v>168</v>
      </c>
      <c r="C90" s="154" t="s">
        <v>169</v>
      </c>
      <c r="D90" s="155"/>
      <c r="E90" s="156"/>
      <c r="F90" s="212"/>
      <c r="G90" s="213"/>
      <c r="H90" s="214"/>
      <c r="I90" s="215"/>
      <c r="J90" s="215">
        <v>0</v>
      </c>
      <c r="K90" s="213"/>
      <c r="L90" s="213"/>
      <c r="M90" s="216">
        <v>0</v>
      </c>
      <c r="N90" s="216">
        <v>0</v>
      </c>
      <c r="O90" s="216">
        <v>0</v>
      </c>
      <c r="P90" s="216">
        <v>0</v>
      </c>
      <c r="Q90" s="216">
        <v>0</v>
      </c>
      <c r="R90" s="216">
        <v>0</v>
      </c>
    </row>
    <row r="91" spans="1:18" ht="12.75">
      <c r="A91" s="147"/>
      <c r="B91" s="208"/>
      <c r="C91" s="154" t="s">
        <v>170</v>
      </c>
      <c r="D91" s="155"/>
      <c r="E91" s="156"/>
      <c r="F91" s="212" t="s">
        <v>104</v>
      </c>
      <c r="G91" s="213">
        <v>6.2</v>
      </c>
      <c r="H91" s="214"/>
      <c r="I91" s="215"/>
      <c r="J91" s="215">
        <f>ROUND(H91*I91,2)</f>
        <v>0</v>
      </c>
      <c r="K91" s="213"/>
      <c r="L91" s="213"/>
      <c r="M91" s="216">
        <f>SUM(I91:L91)</f>
        <v>0</v>
      </c>
      <c r="N91" s="216">
        <f>ROUND(G91*H91,2)</f>
        <v>0</v>
      </c>
      <c r="O91" s="216">
        <f>ROUND(G91*J91,2)</f>
        <v>0</v>
      </c>
      <c r="P91" s="216">
        <f>ROUND(G91*K91,2)</f>
        <v>0</v>
      </c>
      <c r="Q91" s="216">
        <f>ROUND(G91*L91,2)</f>
        <v>0</v>
      </c>
      <c r="R91" s="216">
        <f>SUM(O91:Q91)</f>
        <v>0</v>
      </c>
    </row>
    <row r="92" spans="1:18" ht="12" customHeight="1">
      <c r="A92" s="147"/>
      <c r="B92" s="208"/>
      <c r="C92" s="154" t="s">
        <v>154</v>
      </c>
      <c r="D92" s="155"/>
      <c r="E92" s="156"/>
      <c r="F92" s="212" t="s">
        <v>78</v>
      </c>
      <c r="G92" s="213">
        <f>G91*1.6</f>
        <v>9.920000000000002</v>
      </c>
      <c r="H92" s="214"/>
      <c r="I92" s="215"/>
      <c r="J92" s="215">
        <v>0</v>
      </c>
      <c r="K92" s="213"/>
      <c r="L92" s="213"/>
      <c r="M92" s="216">
        <f>SUM(I92:L92)</f>
        <v>0</v>
      </c>
      <c r="N92" s="216">
        <f>ROUND(G92*H92,2)</f>
        <v>0</v>
      </c>
      <c r="O92" s="216">
        <f>ROUND(G92*J92,2)</f>
        <v>0</v>
      </c>
      <c r="P92" s="216">
        <f>ROUND(G92*K92,2)</f>
        <v>0</v>
      </c>
      <c r="Q92" s="216">
        <f>ROUND(G92*L92,2)</f>
        <v>0</v>
      </c>
      <c r="R92" s="216">
        <f>SUM(O92:Q92)</f>
        <v>0</v>
      </c>
    </row>
    <row r="93" spans="1:18" ht="15" customHeight="1">
      <c r="A93" s="147"/>
      <c r="B93" s="208"/>
      <c r="C93" s="154" t="s">
        <v>132</v>
      </c>
      <c r="D93" s="155"/>
      <c r="E93" s="156"/>
      <c r="F93" s="212" t="s">
        <v>104</v>
      </c>
      <c r="G93" s="213">
        <f>G91*0.02</f>
        <v>0.12400000000000001</v>
      </c>
      <c r="H93" s="214"/>
      <c r="I93" s="215"/>
      <c r="J93" s="215">
        <v>0</v>
      </c>
      <c r="K93" s="213"/>
      <c r="L93" s="213"/>
      <c r="M93" s="216">
        <f>SUM(I93:L93)</f>
        <v>0</v>
      </c>
      <c r="N93" s="216">
        <f>ROUND(G93*H93,2)</f>
        <v>0</v>
      </c>
      <c r="O93" s="216">
        <f>ROUND(G93*J93,2)</f>
        <v>0</v>
      </c>
      <c r="P93" s="216">
        <f>ROUND(G93*K93,2)</f>
        <v>0</v>
      </c>
      <c r="Q93" s="216">
        <f>ROUND(G93*L93,2)</f>
        <v>0</v>
      </c>
      <c r="R93" s="216">
        <f>SUM(O93:Q93)</f>
        <v>0</v>
      </c>
    </row>
    <row r="94" spans="1:18" ht="12.75">
      <c r="A94" s="147"/>
      <c r="B94" s="208"/>
      <c r="C94" s="154" t="s">
        <v>200</v>
      </c>
      <c r="D94" s="155"/>
      <c r="E94" s="156"/>
      <c r="F94" s="212" t="s">
        <v>78</v>
      </c>
      <c r="G94" s="213">
        <f>G91*0.35</f>
        <v>2.17</v>
      </c>
      <c r="H94" s="214"/>
      <c r="I94" s="215"/>
      <c r="J94" s="215">
        <v>0</v>
      </c>
      <c r="K94" s="213"/>
      <c r="L94" s="213"/>
      <c r="M94" s="216">
        <f>SUM(I94:L94)</f>
        <v>0</v>
      </c>
      <c r="N94" s="216">
        <f>ROUND(G94*H94,2)</f>
        <v>0</v>
      </c>
      <c r="O94" s="216">
        <f>ROUND(G94*J94,2)</f>
        <v>0</v>
      </c>
      <c r="P94" s="216">
        <f>ROUND(G94*K94,2)</f>
        <v>0</v>
      </c>
      <c r="Q94" s="216">
        <f>ROUND(G94*L94,2)</f>
        <v>0</v>
      </c>
      <c r="R94" s="216">
        <f>SUM(O94:Q94)</f>
        <v>0</v>
      </c>
    </row>
    <row r="95" spans="1:18" ht="12.75">
      <c r="A95" s="105"/>
      <c r="B95" s="106"/>
      <c r="C95" s="290" t="s">
        <v>74</v>
      </c>
      <c r="D95" s="273"/>
      <c r="E95" s="274"/>
      <c r="F95" s="103"/>
      <c r="G95" s="104"/>
      <c r="H95" s="107"/>
      <c r="I95" s="108"/>
      <c r="J95" s="108">
        <v>0</v>
      </c>
      <c r="K95" s="104"/>
      <c r="L95" s="104"/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</row>
    <row r="96" spans="1:18" ht="13.5">
      <c r="A96" s="105"/>
      <c r="B96" s="106"/>
      <c r="C96" s="387" t="s">
        <v>256</v>
      </c>
      <c r="D96" s="388"/>
      <c r="E96" s="389"/>
      <c r="F96" s="103"/>
      <c r="G96" s="104"/>
      <c r="H96" s="107"/>
      <c r="I96" s="108"/>
      <c r="J96" s="108"/>
      <c r="K96" s="104"/>
      <c r="L96" s="104"/>
      <c r="M96" s="109"/>
      <c r="N96" s="109"/>
      <c r="O96" s="109"/>
      <c r="P96" s="109"/>
      <c r="Q96" s="109"/>
      <c r="R96" s="109"/>
    </row>
    <row r="97" spans="1:18" ht="12.75">
      <c r="A97" s="105"/>
      <c r="B97" s="106"/>
      <c r="C97" s="100"/>
      <c r="D97" s="101"/>
      <c r="E97" s="102"/>
      <c r="F97" s="103"/>
      <c r="G97" s="104"/>
      <c r="H97" s="107"/>
      <c r="I97" s="108"/>
      <c r="J97" s="108"/>
      <c r="K97" s="104"/>
      <c r="L97" s="104"/>
      <c r="M97" s="109"/>
      <c r="N97" s="109"/>
      <c r="O97" s="109"/>
      <c r="P97" s="109"/>
      <c r="Q97" s="109"/>
      <c r="R97" s="109"/>
    </row>
    <row r="98" spans="1:18" ht="12.75" customHeight="1">
      <c r="A98" s="105">
        <v>12</v>
      </c>
      <c r="B98" s="106" t="s">
        <v>4</v>
      </c>
      <c r="C98" s="290" t="s">
        <v>5</v>
      </c>
      <c r="D98" s="273"/>
      <c r="E98" s="274"/>
      <c r="F98" s="103"/>
      <c r="G98" s="104"/>
      <c r="H98" s="107"/>
      <c r="I98" s="108"/>
      <c r="J98" s="108">
        <v>0</v>
      </c>
      <c r="K98" s="104"/>
      <c r="L98" s="104"/>
      <c r="M98" s="109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</row>
    <row r="99" spans="1:18" ht="12.75">
      <c r="A99" s="105"/>
      <c r="B99" s="106"/>
      <c r="C99" s="290" t="s">
        <v>6</v>
      </c>
      <c r="D99" s="273"/>
      <c r="E99" s="274"/>
      <c r="F99" s="103" t="s">
        <v>104</v>
      </c>
      <c r="G99" s="104">
        <v>51.3</v>
      </c>
      <c r="H99" s="107"/>
      <c r="I99" s="108"/>
      <c r="J99" s="108">
        <f>ROUND(H99*I99,2)</f>
        <v>0</v>
      </c>
      <c r="K99" s="104"/>
      <c r="L99" s="104"/>
      <c r="M99" s="109">
        <f>SUM(I99:L99)</f>
        <v>0</v>
      </c>
      <c r="N99" s="109">
        <f>ROUND(G99*H99,2)</f>
        <v>0</v>
      </c>
      <c r="O99" s="109">
        <f>ROUND(G99*J99,2)</f>
        <v>0</v>
      </c>
      <c r="P99" s="109">
        <f>ROUND(G99*K99,2)</f>
        <v>0</v>
      </c>
      <c r="Q99" s="109">
        <f>ROUND(G99*L99,2)</f>
        <v>0</v>
      </c>
      <c r="R99" s="109">
        <f>SUM(O99:Q99)</f>
        <v>0</v>
      </c>
    </row>
    <row r="100" spans="1:18" ht="12.75">
      <c r="A100" s="105"/>
      <c r="B100" s="106"/>
      <c r="C100" s="290" t="s">
        <v>74</v>
      </c>
      <c r="D100" s="273"/>
      <c r="E100" s="274"/>
      <c r="F100" s="103"/>
      <c r="G100" s="104"/>
      <c r="H100" s="107"/>
      <c r="I100" s="108"/>
      <c r="J100" s="108">
        <v>0</v>
      </c>
      <c r="K100" s="104"/>
      <c r="L100" s="104"/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</row>
    <row r="101" spans="1:18" ht="12.75">
      <c r="A101" s="105">
        <v>13</v>
      </c>
      <c r="B101" s="106" t="s">
        <v>7</v>
      </c>
      <c r="C101" s="290" t="s">
        <v>8</v>
      </c>
      <c r="D101" s="273"/>
      <c r="E101" s="274"/>
      <c r="F101" s="103"/>
      <c r="G101" s="104"/>
      <c r="H101" s="107"/>
      <c r="I101" s="108"/>
      <c r="J101" s="108">
        <v>0</v>
      </c>
      <c r="K101" s="104"/>
      <c r="L101" s="104"/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</row>
    <row r="102" spans="1:18" ht="12.75">
      <c r="A102" s="105"/>
      <c r="B102" s="106"/>
      <c r="C102" s="290" t="s">
        <v>9</v>
      </c>
      <c r="D102" s="273"/>
      <c r="E102" s="274"/>
      <c r="F102" s="103" t="s">
        <v>104</v>
      </c>
      <c r="G102" s="104">
        <v>51.3</v>
      </c>
      <c r="H102" s="107"/>
      <c r="I102" s="108"/>
      <c r="J102" s="108">
        <f>ROUND(H102*I102,2)</f>
        <v>0</v>
      </c>
      <c r="K102" s="104"/>
      <c r="L102" s="104"/>
      <c r="M102" s="109">
        <f>SUM(I102:L102)</f>
        <v>0</v>
      </c>
      <c r="N102" s="109">
        <f>ROUND(G102*H102,2)</f>
        <v>0</v>
      </c>
      <c r="O102" s="109">
        <f>ROUND(G102*J102,2)</f>
        <v>0</v>
      </c>
      <c r="P102" s="109">
        <f>ROUND(G102*K102,2)</f>
        <v>0</v>
      </c>
      <c r="Q102" s="109">
        <f>ROUND(G102*L102,2)</f>
        <v>0</v>
      </c>
      <c r="R102" s="109">
        <f>SUM(O102:Q102)</f>
        <v>0</v>
      </c>
    </row>
    <row r="103" spans="1:18" ht="12" customHeight="1">
      <c r="A103" s="105"/>
      <c r="B103" s="106"/>
      <c r="C103" s="290" t="s">
        <v>113</v>
      </c>
      <c r="D103" s="273"/>
      <c r="E103" s="274"/>
      <c r="F103" s="103" t="s">
        <v>112</v>
      </c>
      <c r="G103" s="104">
        <f>G102*0.05</f>
        <v>2.565</v>
      </c>
      <c r="H103" s="107"/>
      <c r="I103" s="108"/>
      <c r="J103" s="108">
        <v>0</v>
      </c>
      <c r="K103" s="104"/>
      <c r="L103" s="104"/>
      <c r="M103" s="109">
        <f>SUM(I103:L103)</f>
        <v>0</v>
      </c>
      <c r="N103" s="109">
        <f>ROUND(G103*H103,2)</f>
        <v>0</v>
      </c>
      <c r="O103" s="109">
        <f>ROUND(G103*J103,2)</f>
        <v>0</v>
      </c>
      <c r="P103" s="109">
        <f>ROUND(G103*K103,2)</f>
        <v>0</v>
      </c>
      <c r="Q103" s="109">
        <f>ROUND(G103*L103,2)</f>
        <v>0</v>
      </c>
      <c r="R103" s="109">
        <f>SUM(O103:Q103)</f>
        <v>0</v>
      </c>
    </row>
    <row r="104" spans="1:18" ht="12.75">
      <c r="A104" s="105"/>
      <c r="B104" s="106"/>
      <c r="C104" s="290" t="s">
        <v>74</v>
      </c>
      <c r="D104" s="273"/>
      <c r="E104" s="274"/>
      <c r="F104" s="103"/>
      <c r="G104" s="104"/>
      <c r="H104" s="107"/>
      <c r="I104" s="108"/>
      <c r="J104" s="108">
        <v>0</v>
      </c>
      <c r="K104" s="104"/>
      <c r="L104" s="104"/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</row>
    <row r="105" spans="1:18" ht="12.75">
      <c r="A105" s="105">
        <v>14</v>
      </c>
      <c r="B105" s="106" t="s">
        <v>10</v>
      </c>
      <c r="C105" s="290" t="s">
        <v>11</v>
      </c>
      <c r="D105" s="273"/>
      <c r="E105" s="274"/>
      <c r="F105" s="103"/>
      <c r="G105" s="104"/>
      <c r="H105" s="107"/>
      <c r="I105" s="108"/>
      <c r="J105" s="108">
        <v>0</v>
      </c>
      <c r="K105" s="104"/>
      <c r="L105" s="104"/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</row>
    <row r="106" spans="1:18" ht="17.25" customHeight="1">
      <c r="A106" s="105"/>
      <c r="B106" s="106"/>
      <c r="C106" s="290" t="s">
        <v>12</v>
      </c>
      <c r="D106" s="273"/>
      <c r="E106" s="274"/>
      <c r="F106" s="103" t="s">
        <v>112</v>
      </c>
      <c r="G106" s="104">
        <v>4.11</v>
      </c>
      <c r="H106" s="107"/>
      <c r="I106" s="108"/>
      <c r="J106" s="108">
        <f>ROUND(H106*I106,2)</f>
        <v>0</v>
      </c>
      <c r="K106" s="104"/>
      <c r="L106" s="104"/>
      <c r="M106" s="109">
        <f>SUM(I106:L106)</f>
        <v>0</v>
      </c>
      <c r="N106" s="109">
        <f>ROUND(G106*H106,2)</f>
        <v>0</v>
      </c>
      <c r="O106" s="109">
        <f>ROUND(G106*J106,2)</f>
        <v>0</v>
      </c>
      <c r="P106" s="109">
        <f>ROUND(G106*K106,2)</f>
        <v>0</v>
      </c>
      <c r="Q106" s="109">
        <f>ROUND(G106*L106,2)</f>
        <v>0</v>
      </c>
      <c r="R106" s="109">
        <f>SUM(O106:Q106)</f>
        <v>0</v>
      </c>
    </row>
    <row r="107" spans="1:18" ht="18" customHeight="1">
      <c r="A107" s="105"/>
      <c r="B107" s="106"/>
      <c r="C107" s="290" t="s">
        <v>133</v>
      </c>
      <c r="D107" s="273"/>
      <c r="E107" s="274"/>
      <c r="F107" s="103" t="s">
        <v>112</v>
      </c>
      <c r="G107" s="104">
        <f>G106*1.05</f>
        <v>4.3155</v>
      </c>
      <c r="H107" s="107"/>
      <c r="I107" s="108"/>
      <c r="J107" s="108">
        <v>0</v>
      </c>
      <c r="K107" s="104"/>
      <c r="L107" s="104"/>
      <c r="M107" s="109">
        <f>SUM(I107:L107)</f>
        <v>0</v>
      </c>
      <c r="N107" s="109">
        <f>ROUND(G107*H107,2)</f>
        <v>0</v>
      </c>
      <c r="O107" s="109">
        <f>ROUND(G107*J107,2)</f>
        <v>0</v>
      </c>
      <c r="P107" s="109">
        <f>ROUND(G107*K107,2)</f>
        <v>0</v>
      </c>
      <c r="Q107" s="109">
        <f>ROUND(G107*L107,2)</f>
        <v>0</v>
      </c>
      <c r="R107" s="109">
        <f>SUM(O107:Q107)</f>
        <v>0</v>
      </c>
    </row>
    <row r="108" spans="1:18" ht="15.75" customHeight="1">
      <c r="A108" s="105"/>
      <c r="B108" s="106"/>
      <c r="C108" s="290" t="s">
        <v>74</v>
      </c>
      <c r="D108" s="273"/>
      <c r="E108" s="274"/>
      <c r="F108" s="103"/>
      <c r="G108" s="104"/>
      <c r="H108" s="107"/>
      <c r="I108" s="108"/>
      <c r="J108" s="108">
        <v>0</v>
      </c>
      <c r="K108" s="104"/>
      <c r="L108" s="104"/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</row>
    <row r="109" spans="1:18" ht="18" customHeight="1">
      <c r="A109" s="105">
        <v>15</v>
      </c>
      <c r="B109" s="106" t="s">
        <v>13</v>
      </c>
      <c r="C109" s="290" t="s">
        <v>14</v>
      </c>
      <c r="D109" s="273"/>
      <c r="E109" s="274"/>
      <c r="F109" s="103"/>
      <c r="G109" s="104"/>
      <c r="H109" s="107"/>
      <c r="I109" s="108"/>
      <c r="J109" s="108">
        <v>0</v>
      </c>
      <c r="K109" s="104"/>
      <c r="L109" s="104"/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</row>
    <row r="110" spans="1:18" ht="12.75">
      <c r="A110" s="105"/>
      <c r="B110" s="106"/>
      <c r="C110" s="290" t="s">
        <v>15</v>
      </c>
      <c r="D110" s="273"/>
      <c r="E110" s="274"/>
      <c r="F110" s="103"/>
      <c r="G110" s="104"/>
      <c r="H110" s="107"/>
      <c r="I110" s="108"/>
      <c r="J110" s="108">
        <v>0</v>
      </c>
      <c r="K110" s="104"/>
      <c r="L110" s="104"/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09">
        <v>0</v>
      </c>
    </row>
    <row r="111" spans="1:18" ht="18" customHeight="1">
      <c r="A111" s="105"/>
      <c r="B111" s="106"/>
      <c r="C111" s="290" t="s">
        <v>157</v>
      </c>
      <c r="D111" s="273"/>
      <c r="E111" s="274"/>
      <c r="F111" s="103" t="s">
        <v>104</v>
      </c>
      <c r="G111" s="104">
        <v>51.3</v>
      </c>
      <c r="H111" s="107"/>
      <c r="I111" s="108"/>
      <c r="J111" s="108">
        <f>ROUND(H111*I111,2)</f>
        <v>0</v>
      </c>
      <c r="K111" s="104"/>
      <c r="L111" s="104"/>
      <c r="M111" s="109">
        <f>SUM(I111:L111)</f>
        <v>0</v>
      </c>
      <c r="N111" s="109">
        <f>ROUND(G111*H111,2)</f>
        <v>0</v>
      </c>
      <c r="O111" s="109">
        <f>ROUND(G111*J111,2)</f>
        <v>0</v>
      </c>
      <c r="P111" s="109">
        <f>ROUND(G111*K111,2)</f>
        <v>0</v>
      </c>
      <c r="Q111" s="109">
        <f>ROUND(G111*L111,2)</f>
        <v>0</v>
      </c>
      <c r="R111" s="109">
        <f>SUM(O111:Q111)</f>
        <v>0</v>
      </c>
    </row>
    <row r="112" spans="1:18" ht="12" customHeight="1">
      <c r="A112" s="105"/>
      <c r="B112" s="106"/>
      <c r="C112" s="290" t="s">
        <v>156</v>
      </c>
      <c r="D112" s="273"/>
      <c r="E112" s="274"/>
      <c r="F112" s="103" t="s">
        <v>104</v>
      </c>
      <c r="G112" s="104">
        <f>G111*2.3</f>
        <v>117.98999999999998</v>
      </c>
      <c r="H112" s="107"/>
      <c r="I112" s="108"/>
      <c r="J112" s="108">
        <v>0</v>
      </c>
      <c r="K112" s="104"/>
      <c r="L112" s="104"/>
      <c r="M112" s="109">
        <f>SUM(I112:L112)</f>
        <v>0</v>
      </c>
      <c r="N112" s="109">
        <f>ROUND(G112*H112,2)</f>
        <v>0</v>
      </c>
      <c r="O112" s="109">
        <f>ROUND(G112*J112,2)</f>
        <v>0</v>
      </c>
      <c r="P112" s="109">
        <f>ROUND(G112*K112,2)</f>
        <v>0</v>
      </c>
      <c r="Q112" s="109">
        <f>ROUND(G112*L112,2)</f>
        <v>0</v>
      </c>
      <c r="R112" s="109">
        <f>SUM(O112:Q112)</f>
        <v>0</v>
      </c>
    </row>
    <row r="113" spans="1:18" ht="15.75" customHeight="1">
      <c r="A113" s="105"/>
      <c r="B113" s="106"/>
      <c r="C113" s="290" t="s">
        <v>74</v>
      </c>
      <c r="D113" s="273"/>
      <c r="E113" s="274"/>
      <c r="F113" s="218"/>
      <c r="G113" s="207"/>
      <c r="H113" s="107"/>
      <c r="I113" s="108"/>
      <c r="J113" s="108">
        <v>0</v>
      </c>
      <c r="K113" s="104"/>
      <c r="L113" s="104"/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</row>
    <row r="114" spans="1:18" ht="17.25" customHeight="1">
      <c r="A114" s="105">
        <v>16</v>
      </c>
      <c r="B114" s="106" t="s">
        <v>18</v>
      </c>
      <c r="C114" s="290" t="s">
        <v>19</v>
      </c>
      <c r="D114" s="273"/>
      <c r="E114" s="274"/>
      <c r="F114" s="103"/>
      <c r="G114" s="104"/>
      <c r="H114" s="107"/>
      <c r="I114" s="108"/>
      <c r="J114" s="108">
        <v>0</v>
      </c>
      <c r="K114" s="104"/>
      <c r="L114" s="104"/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</row>
    <row r="115" spans="1:18" ht="16.5" customHeight="1">
      <c r="A115" s="105"/>
      <c r="B115" s="106"/>
      <c r="C115" s="290" t="s">
        <v>20</v>
      </c>
      <c r="D115" s="273"/>
      <c r="E115" s="274"/>
      <c r="F115" s="103"/>
      <c r="G115" s="104"/>
      <c r="H115" s="107"/>
      <c r="I115" s="108"/>
      <c r="J115" s="108">
        <v>0</v>
      </c>
      <c r="K115" s="104"/>
      <c r="L115" s="104"/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</row>
    <row r="116" spans="1:18" ht="18" customHeight="1">
      <c r="A116" s="105"/>
      <c r="B116" s="106"/>
      <c r="C116" s="290" t="s">
        <v>21</v>
      </c>
      <c r="D116" s="273"/>
      <c r="E116" s="274"/>
      <c r="F116" s="103" t="s">
        <v>104</v>
      </c>
      <c r="G116" s="104">
        <v>51.3</v>
      </c>
      <c r="H116" s="107"/>
      <c r="I116" s="108"/>
      <c r="J116" s="108">
        <f>ROUND(H116*I116,2)</f>
        <v>0</v>
      </c>
      <c r="K116" s="104"/>
      <c r="L116" s="104"/>
      <c r="M116" s="109">
        <f>SUM(I116:L116)</f>
        <v>0</v>
      </c>
      <c r="N116" s="109">
        <f>ROUND(G116*H116,2)</f>
        <v>0</v>
      </c>
      <c r="O116" s="109">
        <f>ROUND(G116*J116,2)</f>
        <v>0</v>
      </c>
      <c r="P116" s="109">
        <f>ROUND(G116*K116,2)</f>
        <v>0</v>
      </c>
      <c r="Q116" s="109">
        <f>ROUND(G116*L116,2)</f>
        <v>0</v>
      </c>
      <c r="R116" s="109">
        <f>SUM(O116:Q116)</f>
        <v>0</v>
      </c>
    </row>
    <row r="117" spans="1:18" ht="12.75">
      <c r="A117" s="105"/>
      <c r="B117" s="106"/>
      <c r="C117" s="380" t="s">
        <v>22</v>
      </c>
      <c r="D117" s="273"/>
      <c r="E117" s="274"/>
      <c r="F117" s="103" t="s">
        <v>104</v>
      </c>
      <c r="G117" s="104">
        <f>G116*1.03</f>
        <v>52.839</v>
      </c>
      <c r="H117" s="107"/>
      <c r="I117" s="108"/>
      <c r="J117" s="108">
        <v>0</v>
      </c>
      <c r="K117" s="104"/>
      <c r="L117" s="104"/>
      <c r="M117" s="109">
        <f>SUM(I117:L117)</f>
        <v>0</v>
      </c>
      <c r="N117" s="109">
        <f>ROUND(G117*H117,2)</f>
        <v>0</v>
      </c>
      <c r="O117" s="109">
        <f>ROUND(G117*J117,2)</f>
        <v>0</v>
      </c>
      <c r="P117" s="109">
        <f>ROUND(G117*K117,2)</f>
        <v>0</v>
      </c>
      <c r="Q117" s="109">
        <f>ROUND(G117*L117,2)</f>
        <v>0</v>
      </c>
      <c r="R117" s="109">
        <f>SUM(O117:Q117)</f>
        <v>0</v>
      </c>
    </row>
    <row r="118" spans="1:18" ht="14.25" customHeight="1">
      <c r="A118" s="105"/>
      <c r="B118" s="106"/>
      <c r="C118" s="290" t="s">
        <v>74</v>
      </c>
      <c r="D118" s="273"/>
      <c r="E118" s="274"/>
      <c r="F118" s="103"/>
      <c r="G118" s="104"/>
      <c r="H118" s="107"/>
      <c r="I118" s="108"/>
      <c r="J118" s="108">
        <v>0</v>
      </c>
      <c r="K118" s="104"/>
      <c r="L118" s="104"/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  <c r="R118" s="109">
        <v>0</v>
      </c>
    </row>
    <row r="119" spans="1:18" ht="12.75">
      <c r="A119" s="105">
        <v>17</v>
      </c>
      <c r="B119" s="106" t="s">
        <v>23</v>
      </c>
      <c r="C119" s="290" t="s">
        <v>24</v>
      </c>
      <c r="D119" s="273"/>
      <c r="E119" s="274"/>
      <c r="F119" s="103"/>
      <c r="G119" s="104"/>
      <c r="H119" s="107"/>
      <c r="I119" s="108"/>
      <c r="J119" s="108">
        <v>0</v>
      </c>
      <c r="K119" s="104"/>
      <c r="L119" s="104"/>
      <c r="M119" s="109">
        <v>0</v>
      </c>
      <c r="N119" s="109">
        <v>0</v>
      </c>
      <c r="O119" s="109">
        <v>0</v>
      </c>
      <c r="P119" s="109">
        <v>0</v>
      </c>
      <c r="Q119" s="109">
        <v>0</v>
      </c>
      <c r="R119" s="109">
        <v>0</v>
      </c>
    </row>
    <row r="120" spans="1:18" ht="15.75" customHeight="1">
      <c r="A120" s="105"/>
      <c r="B120" s="106"/>
      <c r="C120" s="290" t="s">
        <v>25</v>
      </c>
      <c r="D120" s="273"/>
      <c r="E120" s="274"/>
      <c r="F120" s="103"/>
      <c r="G120" s="104"/>
      <c r="H120" s="107"/>
      <c r="I120" s="108"/>
      <c r="J120" s="108">
        <v>0</v>
      </c>
      <c r="K120" s="104"/>
      <c r="L120" s="104"/>
      <c r="M120" s="109">
        <v>0</v>
      </c>
      <c r="N120" s="109">
        <v>0</v>
      </c>
      <c r="O120" s="109">
        <v>0</v>
      </c>
      <c r="P120" s="109">
        <v>0</v>
      </c>
      <c r="Q120" s="109">
        <v>0</v>
      </c>
      <c r="R120" s="109">
        <v>0</v>
      </c>
    </row>
    <row r="121" spans="1:18" ht="17.25" customHeight="1">
      <c r="A121" s="105"/>
      <c r="B121" s="106"/>
      <c r="C121" s="290" t="s">
        <v>26</v>
      </c>
      <c r="D121" s="273"/>
      <c r="E121" s="274"/>
      <c r="F121" s="103" t="s">
        <v>104</v>
      </c>
      <c r="G121" s="104">
        <v>51.3</v>
      </c>
      <c r="H121" s="107"/>
      <c r="I121" s="108"/>
      <c r="J121" s="108">
        <f>ROUND(H121*I121,2)</f>
        <v>0</v>
      </c>
      <c r="K121" s="104"/>
      <c r="L121" s="104"/>
      <c r="M121" s="109">
        <f>SUM(I121:L121)</f>
        <v>0</v>
      </c>
      <c r="N121" s="109">
        <f>ROUND(G121*H121,2)</f>
        <v>0</v>
      </c>
      <c r="O121" s="109">
        <f>ROUND(G121*J121,2)</f>
        <v>0</v>
      </c>
      <c r="P121" s="109">
        <f>ROUND(G121*K121,2)</f>
        <v>0</v>
      </c>
      <c r="Q121" s="109">
        <f>ROUND(G121*L121,2)</f>
        <v>0</v>
      </c>
      <c r="R121" s="109">
        <f>SUM(O121:Q121)</f>
        <v>0</v>
      </c>
    </row>
    <row r="122" spans="1:18" ht="12.75">
      <c r="A122" s="105"/>
      <c r="B122" s="106"/>
      <c r="C122" s="290" t="s">
        <v>134</v>
      </c>
      <c r="D122" s="273"/>
      <c r="E122" s="274"/>
      <c r="F122" s="103" t="s">
        <v>112</v>
      </c>
      <c r="G122" s="104">
        <f>G121*0.05</f>
        <v>2.565</v>
      </c>
      <c r="H122" s="107"/>
      <c r="I122" s="108"/>
      <c r="J122" s="108">
        <v>0</v>
      </c>
      <c r="K122" s="104"/>
      <c r="L122" s="104"/>
      <c r="M122" s="109">
        <f>SUM(I122:L122)</f>
        <v>0</v>
      </c>
      <c r="N122" s="109">
        <f>ROUND(G122*H122,2)</f>
        <v>0</v>
      </c>
      <c r="O122" s="109">
        <f>ROUND(G122*J122,2)</f>
        <v>0</v>
      </c>
      <c r="P122" s="109">
        <f>ROUND(G122*K122,2)</f>
        <v>0</v>
      </c>
      <c r="Q122" s="109">
        <f>ROUND(G122*L122,2)</f>
        <v>0</v>
      </c>
      <c r="R122" s="109">
        <f>SUM(O122:Q122)</f>
        <v>0</v>
      </c>
    </row>
    <row r="123" spans="1:18" ht="12.75">
      <c r="A123" s="105"/>
      <c r="B123" s="106"/>
      <c r="C123" s="290" t="s">
        <v>119</v>
      </c>
      <c r="D123" s="273"/>
      <c r="E123" s="274"/>
      <c r="F123" s="103" t="s">
        <v>104</v>
      </c>
      <c r="G123" s="104">
        <f>G121*1.05</f>
        <v>53.865</v>
      </c>
      <c r="H123" s="107"/>
      <c r="I123" s="108"/>
      <c r="J123" s="108">
        <v>0</v>
      </c>
      <c r="K123" s="104"/>
      <c r="L123" s="104"/>
      <c r="M123" s="109">
        <f>SUM(I123:L123)</f>
        <v>0</v>
      </c>
      <c r="N123" s="109">
        <f>ROUND(G123*H123,2)</f>
        <v>0</v>
      </c>
      <c r="O123" s="109">
        <f>ROUND(G123*J123,2)</f>
        <v>0</v>
      </c>
      <c r="P123" s="109">
        <f>ROUND(G123*K123,2)</f>
        <v>0</v>
      </c>
      <c r="Q123" s="109">
        <f>ROUND(G123*L123,2)</f>
        <v>0</v>
      </c>
      <c r="R123" s="109">
        <f>SUM(O123:Q123)</f>
        <v>0</v>
      </c>
    </row>
    <row r="124" spans="1:18" ht="12.75">
      <c r="A124" s="105"/>
      <c r="B124" s="106"/>
      <c r="C124" s="290" t="s">
        <v>74</v>
      </c>
      <c r="D124" s="273"/>
      <c r="E124" s="274"/>
      <c r="F124" s="103"/>
      <c r="G124" s="104"/>
      <c r="H124" s="107"/>
      <c r="I124" s="108"/>
      <c r="J124" s="108">
        <v>0</v>
      </c>
      <c r="K124" s="104"/>
      <c r="L124" s="104"/>
      <c r="M124" s="109">
        <v>0</v>
      </c>
      <c r="N124" s="109">
        <v>0</v>
      </c>
      <c r="O124" s="109">
        <v>0</v>
      </c>
      <c r="P124" s="109">
        <v>0</v>
      </c>
      <c r="Q124" s="109">
        <v>0</v>
      </c>
      <c r="R124" s="109">
        <v>0</v>
      </c>
    </row>
    <row r="125" spans="1:18" ht="15" customHeight="1">
      <c r="A125" s="105">
        <v>18</v>
      </c>
      <c r="B125" s="106" t="s">
        <v>29</v>
      </c>
      <c r="C125" s="290" t="s">
        <v>30</v>
      </c>
      <c r="D125" s="273"/>
      <c r="E125" s="274"/>
      <c r="F125" s="103" t="s">
        <v>104</v>
      </c>
      <c r="G125" s="104">
        <v>50.4</v>
      </c>
      <c r="H125" s="107"/>
      <c r="I125" s="108"/>
      <c r="J125" s="108">
        <f>ROUND(H125*I125,2)</f>
        <v>0</v>
      </c>
      <c r="K125" s="104"/>
      <c r="L125" s="104"/>
      <c r="M125" s="109">
        <f>SUM(I125:L125)</f>
        <v>0</v>
      </c>
      <c r="N125" s="109">
        <f>ROUND(G125*H125,2)</f>
        <v>0</v>
      </c>
      <c r="O125" s="109">
        <f>ROUND(G125*J125,2)</f>
        <v>0</v>
      </c>
      <c r="P125" s="109">
        <f>ROUND(G125*K125,2)</f>
        <v>0</v>
      </c>
      <c r="Q125" s="109">
        <f>ROUND(G125*L125,2)</f>
        <v>0</v>
      </c>
      <c r="R125" s="109">
        <f>SUM(O125:Q125)</f>
        <v>0</v>
      </c>
    </row>
    <row r="126" spans="1:18" ht="12.75">
      <c r="A126" s="105"/>
      <c r="B126" s="106"/>
      <c r="C126" s="290" t="s">
        <v>31</v>
      </c>
      <c r="D126" s="273"/>
      <c r="E126" s="274"/>
      <c r="F126" s="103" t="s">
        <v>104</v>
      </c>
      <c r="G126" s="104">
        <f>G125*1.1</f>
        <v>55.440000000000005</v>
      </c>
      <c r="H126" s="107"/>
      <c r="I126" s="108"/>
      <c r="J126" s="108">
        <v>0</v>
      </c>
      <c r="K126" s="104"/>
      <c r="L126" s="104"/>
      <c r="M126" s="109">
        <f>SUM(I126:L126)</f>
        <v>0</v>
      </c>
      <c r="N126" s="109">
        <f>ROUND(G126*H126,2)</f>
        <v>0</v>
      </c>
      <c r="O126" s="109">
        <f>ROUND(G126*J126,2)</f>
        <v>0</v>
      </c>
      <c r="P126" s="109">
        <f>ROUND(G126*K126,2)</f>
        <v>0</v>
      </c>
      <c r="Q126" s="109">
        <f>ROUND(G126*L126,2)</f>
        <v>0</v>
      </c>
      <c r="R126" s="109">
        <f>SUM(O126:Q126)</f>
        <v>0</v>
      </c>
    </row>
    <row r="127" spans="1:18" ht="12.75">
      <c r="A127" s="105"/>
      <c r="B127" s="106"/>
      <c r="C127" s="290" t="s">
        <v>32</v>
      </c>
      <c r="D127" s="273"/>
      <c r="E127" s="274"/>
      <c r="F127" s="103" t="s">
        <v>78</v>
      </c>
      <c r="G127" s="104">
        <f>G125*0.52</f>
        <v>26.208</v>
      </c>
      <c r="H127" s="107"/>
      <c r="I127" s="108"/>
      <c r="J127" s="108">
        <v>0</v>
      </c>
      <c r="K127" s="104"/>
      <c r="L127" s="104"/>
      <c r="M127" s="109">
        <f>SUM(I127:L127)</f>
        <v>0</v>
      </c>
      <c r="N127" s="109">
        <f>ROUND(G127*H127,2)</f>
        <v>0</v>
      </c>
      <c r="O127" s="109">
        <f>ROUND(G127*J127,2)</f>
        <v>0</v>
      </c>
      <c r="P127" s="109">
        <f>ROUND(G127*K127,2)</f>
        <v>0</v>
      </c>
      <c r="Q127" s="109">
        <f>ROUND(G127*L127,2)</f>
        <v>0</v>
      </c>
      <c r="R127" s="109">
        <f>SUM(O127:Q127)</f>
        <v>0</v>
      </c>
    </row>
    <row r="128" spans="1:18" ht="12.75">
      <c r="A128" s="105"/>
      <c r="B128" s="106"/>
      <c r="C128" s="290" t="s">
        <v>33</v>
      </c>
      <c r="D128" s="273"/>
      <c r="E128" s="274"/>
      <c r="F128" s="103" t="s">
        <v>73</v>
      </c>
      <c r="G128" s="104">
        <f>G125*1.1</f>
        <v>55.440000000000005</v>
      </c>
      <c r="H128" s="107"/>
      <c r="I128" s="108"/>
      <c r="J128" s="108">
        <v>0</v>
      </c>
      <c r="K128" s="104"/>
      <c r="L128" s="104"/>
      <c r="M128" s="109">
        <f>SUM(I128:L128)</f>
        <v>0</v>
      </c>
      <c r="N128" s="109">
        <f>ROUND(G128*H128,2)</f>
        <v>0</v>
      </c>
      <c r="O128" s="109">
        <f>ROUND(G128*J128,2)</f>
        <v>0</v>
      </c>
      <c r="P128" s="109">
        <f>ROUND(G128*K128,2)</f>
        <v>0</v>
      </c>
      <c r="Q128" s="109">
        <f>ROUND(G128*L128,2)</f>
        <v>0</v>
      </c>
      <c r="R128" s="109">
        <f>SUM(O128:Q128)</f>
        <v>0</v>
      </c>
    </row>
    <row r="129" spans="1:18" ht="12.75">
      <c r="A129" s="105"/>
      <c r="B129" s="106"/>
      <c r="C129" s="290" t="s">
        <v>74</v>
      </c>
      <c r="D129" s="273"/>
      <c r="E129" s="274"/>
      <c r="F129" s="103"/>
      <c r="G129" s="104"/>
      <c r="H129" s="107"/>
      <c r="I129" s="108"/>
      <c r="J129" s="108">
        <v>0</v>
      </c>
      <c r="K129" s="104"/>
      <c r="L129" s="104"/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</row>
    <row r="130" spans="1:18" ht="12.75">
      <c r="A130" s="105">
        <v>19</v>
      </c>
      <c r="B130" s="106" t="s">
        <v>34</v>
      </c>
      <c r="C130" s="290" t="s">
        <v>35</v>
      </c>
      <c r="D130" s="273"/>
      <c r="E130" s="274"/>
      <c r="F130" s="103"/>
      <c r="G130" s="104"/>
      <c r="H130" s="107"/>
      <c r="I130" s="108"/>
      <c r="J130" s="108">
        <v>0</v>
      </c>
      <c r="K130" s="104"/>
      <c r="L130" s="104"/>
      <c r="M130" s="109">
        <v>0</v>
      </c>
      <c r="N130" s="109">
        <v>0</v>
      </c>
      <c r="O130" s="109">
        <v>0</v>
      </c>
      <c r="P130" s="109">
        <v>0</v>
      </c>
      <c r="Q130" s="109">
        <v>0</v>
      </c>
      <c r="R130" s="109">
        <v>0</v>
      </c>
    </row>
    <row r="131" spans="1:18" ht="12.75">
      <c r="A131" s="105"/>
      <c r="B131" s="106"/>
      <c r="C131" s="290" t="s">
        <v>108</v>
      </c>
      <c r="D131" s="273"/>
      <c r="E131" s="274"/>
      <c r="F131" s="103" t="s">
        <v>73</v>
      </c>
      <c r="G131" s="104">
        <v>57.5</v>
      </c>
      <c r="H131" s="107"/>
      <c r="I131" s="108"/>
      <c r="J131" s="108">
        <f>ROUND(H131*I131,2)</f>
        <v>0</v>
      </c>
      <c r="K131" s="104"/>
      <c r="L131" s="104"/>
      <c r="M131" s="109">
        <f>SUM(I131:L131)</f>
        <v>0</v>
      </c>
      <c r="N131" s="109">
        <f>ROUND(G131*H131,2)</f>
        <v>0</v>
      </c>
      <c r="O131" s="109">
        <f>ROUND(G131*J131,2)</f>
        <v>0</v>
      </c>
      <c r="P131" s="109">
        <f>ROUND(G131*K131,2)</f>
        <v>0</v>
      </c>
      <c r="Q131" s="109">
        <f>ROUND(G131*L131,2)</f>
        <v>0</v>
      </c>
      <c r="R131" s="109">
        <f>SUM(O131:Q131)</f>
        <v>0</v>
      </c>
    </row>
    <row r="132" spans="1:18" ht="12.75">
      <c r="A132" s="105"/>
      <c r="B132" s="106"/>
      <c r="C132" s="290" t="s">
        <v>36</v>
      </c>
      <c r="D132" s="273"/>
      <c r="E132" s="274"/>
      <c r="F132" s="103"/>
      <c r="G132" s="104"/>
      <c r="H132" s="107"/>
      <c r="I132" s="108"/>
      <c r="J132" s="108">
        <v>0</v>
      </c>
      <c r="K132" s="104"/>
      <c r="L132" s="104"/>
      <c r="M132" s="109">
        <v>0</v>
      </c>
      <c r="N132" s="109">
        <v>0</v>
      </c>
      <c r="O132" s="109">
        <v>0</v>
      </c>
      <c r="P132" s="109">
        <v>0</v>
      </c>
      <c r="Q132" s="109">
        <v>0</v>
      </c>
      <c r="R132" s="109">
        <v>0</v>
      </c>
    </row>
    <row r="133" spans="1:18" ht="12" customHeight="1">
      <c r="A133" s="105"/>
      <c r="B133" s="106"/>
      <c r="C133" s="290" t="s">
        <v>37</v>
      </c>
      <c r="D133" s="273"/>
      <c r="E133" s="274"/>
      <c r="F133" s="103" t="s">
        <v>73</v>
      </c>
      <c r="G133" s="104">
        <v>57.5</v>
      </c>
      <c r="H133" s="107"/>
      <c r="I133" s="108"/>
      <c r="J133" s="108">
        <v>0</v>
      </c>
      <c r="K133" s="104"/>
      <c r="L133" s="104"/>
      <c r="M133" s="109">
        <f>SUM(I133:L133)</f>
        <v>0</v>
      </c>
      <c r="N133" s="109">
        <f>ROUND(G133*H133,2)</f>
        <v>0</v>
      </c>
      <c r="O133" s="109">
        <f>ROUND(G133*J133,2)</f>
        <v>0</v>
      </c>
      <c r="P133" s="109">
        <f>ROUND(G133*K133,2)</f>
        <v>0</v>
      </c>
      <c r="Q133" s="109">
        <f>ROUND(G133*L133,2)</f>
        <v>0</v>
      </c>
      <c r="R133" s="109">
        <f>SUM(O133:Q133)</f>
        <v>0</v>
      </c>
    </row>
    <row r="134" spans="1:18" ht="12" customHeight="1">
      <c r="A134" s="105"/>
      <c r="B134" s="106"/>
      <c r="C134" s="290" t="s">
        <v>74</v>
      </c>
      <c r="D134" s="273"/>
      <c r="E134" s="274"/>
      <c r="F134" s="103"/>
      <c r="G134" s="104"/>
      <c r="H134" s="107"/>
      <c r="I134" s="108"/>
      <c r="J134" s="108">
        <v>0</v>
      </c>
      <c r="K134" s="104"/>
      <c r="L134" s="104"/>
      <c r="M134" s="109">
        <v>0</v>
      </c>
      <c r="N134" s="109">
        <v>0</v>
      </c>
      <c r="O134" s="109">
        <v>0</v>
      </c>
      <c r="P134" s="109">
        <v>0</v>
      </c>
      <c r="Q134" s="109">
        <v>0</v>
      </c>
      <c r="R134" s="109">
        <v>0</v>
      </c>
    </row>
    <row r="135" spans="1:18" ht="12" customHeight="1">
      <c r="A135" s="105"/>
      <c r="B135" s="106"/>
      <c r="C135" s="124" t="s">
        <v>257</v>
      </c>
      <c r="D135" s="101"/>
      <c r="E135" s="102"/>
      <c r="F135" s="103"/>
      <c r="G135" s="104"/>
      <c r="H135" s="107"/>
      <c r="I135" s="108"/>
      <c r="J135" s="108"/>
      <c r="K135" s="104"/>
      <c r="L135" s="104"/>
      <c r="M135" s="109"/>
      <c r="N135" s="109"/>
      <c r="O135" s="109"/>
      <c r="P135" s="109"/>
      <c r="Q135" s="109"/>
      <c r="R135" s="109"/>
    </row>
    <row r="136" spans="1:18" ht="12.75">
      <c r="A136" s="105"/>
      <c r="B136" s="106"/>
      <c r="C136" s="290" t="s">
        <v>74</v>
      </c>
      <c r="D136" s="273"/>
      <c r="E136" s="274"/>
      <c r="F136" s="103"/>
      <c r="G136" s="104"/>
      <c r="H136" s="107"/>
      <c r="I136" s="108"/>
      <c r="J136" s="108">
        <v>0</v>
      </c>
      <c r="K136" s="104"/>
      <c r="L136" s="104"/>
      <c r="M136" s="109">
        <v>0</v>
      </c>
      <c r="N136" s="109">
        <v>0</v>
      </c>
      <c r="O136" s="109">
        <v>0</v>
      </c>
      <c r="P136" s="109">
        <v>0</v>
      </c>
      <c r="Q136" s="109">
        <v>0</v>
      </c>
      <c r="R136" s="109">
        <v>0</v>
      </c>
    </row>
    <row r="137" spans="1:18" ht="31.5" customHeight="1">
      <c r="A137" s="105">
        <v>20</v>
      </c>
      <c r="B137" s="106" t="s">
        <v>2</v>
      </c>
      <c r="C137" s="327" t="s">
        <v>279</v>
      </c>
      <c r="D137" s="316"/>
      <c r="E137" s="317"/>
      <c r="F137" s="103"/>
      <c r="G137" s="104"/>
      <c r="H137" s="107"/>
      <c r="I137" s="108"/>
      <c r="J137" s="108">
        <v>0</v>
      </c>
      <c r="K137" s="104"/>
      <c r="L137" s="104"/>
      <c r="M137" s="109">
        <v>0</v>
      </c>
      <c r="N137" s="109">
        <v>0</v>
      </c>
      <c r="O137" s="109">
        <v>0</v>
      </c>
      <c r="P137" s="109">
        <v>0</v>
      </c>
      <c r="Q137" s="109">
        <v>0</v>
      </c>
      <c r="R137" s="109">
        <v>0</v>
      </c>
    </row>
    <row r="138" spans="1:18" ht="18.75" customHeight="1">
      <c r="A138" s="105"/>
      <c r="B138" s="106"/>
      <c r="C138" s="327" t="s">
        <v>258</v>
      </c>
      <c r="D138" s="328"/>
      <c r="E138" s="329"/>
      <c r="F138" s="103" t="s">
        <v>104</v>
      </c>
      <c r="G138" s="104">
        <v>8.28</v>
      </c>
      <c r="H138" s="107"/>
      <c r="I138" s="108"/>
      <c r="J138" s="108">
        <f>ROUND(H138*I138,2)</f>
        <v>0</v>
      </c>
      <c r="K138" s="104"/>
      <c r="L138" s="104"/>
      <c r="M138" s="109">
        <f>SUM(I138:L138)</f>
        <v>0</v>
      </c>
      <c r="N138" s="109">
        <f>ROUND(G138*H138,2)</f>
        <v>0</v>
      </c>
      <c r="O138" s="109">
        <f>ROUND(G138*J138,2)</f>
        <v>0</v>
      </c>
      <c r="P138" s="109">
        <f>ROUND(G138*K138,2)</f>
        <v>0</v>
      </c>
      <c r="Q138" s="109">
        <f>ROUND(G138*L138,2)</f>
        <v>0</v>
      </c>
      <c r="R138" s="109">
        <f>SUM(O138:Q138)</f>
        <v>0</v>
      </c>
    </row>
    <row r="139" spans="1:18" ht="15" customHeight="1">
      <c r="A139" s="105"/>
      <c r="B139" s="106"/>
      <c r="C139" s="290" t="s">
        <v>3</v>
      </c>
      <c r="D139" s="273"/>
      <c r="E139" s="274"/>
      <c r="F139" s="103" t="s">
        <v>104</v>
      </c>
      <c r="G139" s="104">
        <v>8.28</v>
      </c>
      <c r="H139" s="107"/>
      <c r="I139" s="108"/>
      <c r="J139" s="108">
        <v>0</v>
      </c>
      <c r="K139" s="104"/>
      <c r="L139" s="104"/>
      <c r="M139" s="109">
        <f>SUM(I139:L139)</f>
        <v>0</v>
      </c>
      <c r="N139" s="109">
        <f>ROUND(G139*H139,2)</f>
        <v>0</v>
      </c>
      <c r="O139" s="109">
        <f>ROUND(G139*J139,2)</f>
        <v>0</v>
      </c>
      <c r="P139" s="109">
        <f>ROUND(G139*K139,2)</f>
        <v>0</v>
      </c>
      <c r="Q139" s="109">
        <f>ROUND(G139*L139,2)</f>
        <v>0</v>
      </c>
      <c r="R139" s="109">
        <f>SUM(O139:Q139)</f>
        <v>0</v>
      </c>
    </row>
    <row r="140" spans="1:19" ht="19.5" customHeight="1">
      <c r="A140" s="105"/>
      <c r="B140" s="148"/>
      <c r="C140" s="278" t="s">
        <v>302</v>
      </c>
      <c r="D140" s="323"/>
      <c r="E140" s="324"/>
      <c r="F140" s="146" t="s">
        <v>110</v>
      </c>
      <c r="G140" s="145">
        <v>4</v>
      </c>
      <c r="H140" s="220"/>
      <c r="I140" s="179"/>
      <c r="J140" s="179"/>
      <c r="K140" s="145"/>
      <c r="L140" s="145"/>
      <c r="M140" s="221">
        <f>SUM(I140:L140)</f>
        <v>0</v>
      </c>
      <c r="N140" s="221">
        <f>ROUND(G140*H140,2)</f>
        <v>0</v>
      </c>
      <c r="O140" s="221">
        <f>ROUND(G140*J140,2)</f>
        <v>0</v>
      </c>
      <c r="P140" s="221">
        <f>ROUND(G140*K140,2)</f>
        <v>0</v>
      </c>
      <c r="Q140" s="221">
        <f>ROUND(G140*L140,2)</f>
        <v>0</v>
      </c>
      <c r="R140" s="221">
        <f>SUM(O140:Q140)</f>
        <v>0</v>
      </c>
      <c r="S140" s="262"/>
    </row>
    <row r="141" spans="1:18" ht="15" customHeight="1">
      <c r="A141" s="105"/>
      <c r="B141" s="106"/>
      <c r="C141" s="290" t="s">
        <v>162</v>
      </c>
      <c r="D141" s="273"/>
      <c r="E141" s="274"/>
      <c r="F141" s="103" t="s">
        <v>1</v>
      </c>
      <c r="G141" s="104">
        <v>1</v>
      </c>
      <c r="H141" s="107"/>
      <c r="I141" s="108"/>
      <c r="J141" s="108">
        <v>0</v>
      </c>
      <c r="K141" s="104"/>
      <c r="L141" s="104"/>
      <c r="M141" s="109">
        <f>SUM(I141:L141)</f>
        <v>0</v>
      </c>
      <c r="N141" s="109">
        <f>ROUND(G141*H141,2)</f>
        <v>0</v>
      </c>
      <c r="O141" s="109">
        <f>ROUND(G141*J141,2)</f>
        <v>0</v>
      </c>
      <c r="P141" s="109">
        <f>ROUND(G141*K141,2)</f>
        <v>0</v>
      </c>
      <c r="Q141" s="109">
        <f>ROUND(G141*L141,2)</f>
        <v>0</v>
      </c>
      <c r="R141" s="109">
        <f>SUM(O141:Q141)</f>
        <v>0</v>
      </c>
    </row>
    <row r="142" spans="1:18" ht="15" customHeight="1">
      <c r="A142" s="105"/>
      <c r="B142" s="106"/>
      <c r="C142" s="290" t="s">
        <v>0</v>
      </c>
      <c r="D142" s="273"/>
      <c r="E142" s="274"/>
      <c r="F142" s="103" t="s">
        <v>73</v>
      </c>
      <c r="G142" s="104">
        <v>21</v>
      </c>
      <c r="H142" s="107"/>
      <c r="I142" s="108"/>
      <c r="J142" s="108">
        <v>0</v>
      </c>
      <c r="K142" s="104"/>
      <c r="L142" s="104"/>
      <c r="M142" s="109">
        <f>SUM(I142:L142)</f>
        <v>0</v>
      </c>
      <c r="N142" s="109">
        <f>ROUND(G142*H142,2)</f>
        <v>0</v>
      </c>
      <c r="O142" s="109">
        <f>ROUND(G142*J142,2)</f>
        <v>0</v>
      </c>
      <c r="P142" s="109">
        <f>ROUND(G142*K142,2)</f>
        <v>0</v>
      </c>
      <c r="Q142" s="109">
        <f>ROUND(G142*L142,2)</f>
        <v>0</v>
      </c>
      <c r="R142" s="109">
        <f>SUM(O142:Q142)</f>
        <v>0</v>
      </c>
    </row>
    <row r="143" spans="1:18" ht="15" customHeight="1">
      <c r="A143" s="105"/>
      <c r="B143" s="106"/>
      <c r="C143" s="100"/>
      <c r="D143" s="101"/>
      <c r="E143" s="102"/>
      <c r="F143" s="103"/>
      <c r="G143" s="104"/>
      <c r="H143" s="107"/>
      <c r="I143" s="108"/>
      <c r="J143" s="108"/>
      <c r="K143" s="104"/>
      <c r="L143" s="104"/>
      <c r="M143" s="109"/>
      <c r="N143" s="109"/>
      <c r="O143" s="109"/>
      <c r="P143" s="109"/>
      <c r="Q143" s="109"/>
      <c r="R143" s="109"/>
    </row>
    <row r="144" spans="1:18" ht="15" customHeight="1">
      <c r="A144" s="147">
        <v>21</v>
      </c>
      <c r="B144" s="148"/>
      <c r="C144" s="127" t="s">
        <v>241</v>
      </c>
      <c r="D144" s="128"/>
      <c r="E144" s="219"/>
      <c r="F144" s="146" t="s">
        <v>73</v>
      </c>
      <c r="G144" s="145">
        <v>2.2</v>
      </c>
      <c r="H144" s="220"/>
      <c r="I144" s="179"/>
      <c r="J144" s="179">
        <f>ROUND(H144*I144,2)</f>
        <v>0</v>
      </c>
      <c r="K144" s="145"/>
      <c r="L144" s="145"/>
      <c r="M144" s="221">
        <f>SUM(I144:L144)</f>
        <v>0</v>
      </c>
      <c r="N144" s="221">
        <f>ROUND(G144*H144,2)</f>
        <v>0</v>
      </c>
      <c r="O144" s="221">
        <f>ROUND(G144*J144,2)</f>
        <v>0</v>
      </c>
      <c r="P144" s="221">
        <f>ROUND(G144*K144,2)</f>
        <v>0</v>
      </c>
      <c r="Q144" s="221">
        <f>ROUND(G144*L144,2)</f>
        <v>0</v>
      </c>
      <c r="R144" s="221">
        <f>SUM(O144:Q144)</f>
        <v>0</v>
      </c>
    </row>
    <row r="145" spans="1:18" ht="25.5" customHeight="1">
      <c r="A145" s="105"/>
      <c r="B145" s="106"/>
      <c r="C145" s="100"/>
      <c r="D145" s="101"/>
      <c r="E145" s="102"/>
      <c r="F145" s="103"/>
      <c r="G145" s="104"/>
      <c r="H145" s="107"/>
      <c r="I145" s="108"/>
      <c r="J145" s="108"/>
      <c r="K145" s="104"/>
      <c r="L145" s="104"/>
      <c r="M145" s="109"/>
      <c r="N145" s="109"/>
      <c r="O145" s="109"/>
      <c r="P145" s="109"/>
      <c r="Q145" s="109"/>
      <c r="R145" s="109"/>
    </row>
    <row r="146" spans="1:18" ht="12.75" customHeight="1">
      <c r="A146" s="147">
        <v>22</v>
      </c>
      <c r="B146" s="222"/>
      <c r="C146" s="315" t="s">
        <v>247</v>
      </c>
      <c r="D146" s="325"/>
      <c r="E146" s="326"/>
      <c r="F146" s="212" t="s">
        <v>104</v>
      </c>
      <c r="G146" s="213">
        <v>27.6</v>
      </c>
      <c r="H146" s="214"/>
      <c r="I146" s="215"/>
      <c r="J146" s="223">
        <f>ROUND(H146*I146,2)</f>
        <v>0</v>
      </c>
      <c r="K146" s="213"/>
      <c r="L146" s="213"/>
      <c r="M146" s="109">
        <f>SUM(I146:L146)</f>
        <v>0</v>
      </c>
      <c r="N146" s="109">
        <f>ROUND(G146*H146,2)</f>
        <v>0</v>
      </c>
      <c r="O146" s="109">
        <f>ROUND(G146*J146,2)</f>
        <v>0</v>
      </c>
      <c r="P146" s="109">
        <f>ROUND(G146*K146,2)</f>
        <v>0</v>
      </c>
      <c r="Q146" s="109">
        <f>ROUND(G146*L146,2)</f>
        <v>0</v>
      </c>
      <c r="R146" s="109">
        <f>SUM(O146:Q146)</f>
        <v>0</v>
      </c>
    </row>
    <row r="147" spans="1:18" ht="16.5" customHeight="1">
      <c r="A147" s="105"/>
      <c r="B147" s="106"/>
      <c r="C147" s="290"/>
      <c r="D147" s="273"/>
      <c r="E147" s="274"/>
      <c r="F147" s="103"/>
      <c r="G147" s="104"/>
      <c r="H147" s="107"/>
      <c r="I147" s="108"/>
      <c r="J147" s="108"/>
      <c r="K147" s="104"/>
      <c r="L147" s="104"/>
      <c r="M147" s="109"/>
      <c r="N147" s="109"/>
      <c r="O147" s="109"/>
      <c r="P147" s="109"/>
      <c r="Q147" s="109"/>
      <c r="R147" s="109"/>
    </row>
    <row r="148" spans="1:18" ht="27" customHeight="1">
      <c r="A148" s="105">
        <v>23</v>
      </c>
      <c r="B148" s="106"/>
      <c r="C148" s="327" t="s">
        <v>280</v>
      </c>
      <c r="D148" s="328"/>
      <c r="E148" s="329"/>
      <c r="F148" s="103"/>
      <c r="G148" s="104"/>
      <c r="H148" s="107"/>
      <c r="I148" s="108"/>
      <c r="J148" s="108">
        <v>0</v>
      </c>
      <c r="K148" s="104"/>
      <c r="L148" s="104"/>
      <c r="M148" s="109">
        <v>0</v>
      </c>
      <c r="N148" s="109">
        <v>0</v>
      </c>
      <c r="O148" s="109">
        <v>0</v>
      </c>
      <c r="P148" s="109">
        <v>0</v>
      </c>
      <c r="Q148" s="109">
        <v>0</v>
      </c>
      <c r="R148" s="109">
        <v>0</v>
      </c>
    </row>
    <row r="149" spans="1:18" ht="15.75" customHeight="1">
      <c r="A149" s="105"/>
      <c r="B149" s="106"/>
      <c r="C149" s="100" t="s">
        <v>281</v>
      </c>
      <c r="D149" s="101"/>
      <c r="E149" s="102"/>
      <c r="F149" s="103" t="s">
        <v>110</v>
      </c>
      <c r="G149" s="104">
        <v>1</v>
      </c>
      <c r="H149" s="107"/>
      <c r="I149" s="108"/>
      <c r="J149" s="108">
        <f>ROUND(H149*I149,2)</f>
        <v>0</v>
      </c>
      <c r="K149" s="104"/>
      <c r="L149" s="104"/>
      <c r="M149" s="109">
        <f>SUM(I149:L149)</f>
        <v>0</v>
      </c>
      <c r="N149" s="109">
        <f>ROUND(G149*H149,2)</f>
        <v>0</v>
      </c>
      <c r="O149" s="109">
        <f>ROUND(G149*J149,2)</f>
        <v>0</v>
      </c>
      <c r="P149" s="109">
        <f>ROUND(G149*K149,2)</f>
        <v>0</v>
      </c>
      <c r="Q149" s="109">
        <f>ROUND(G149*L149,2)</f>
        <v>0</v>
      </c>
      <c r="R149" s="109">
        <f>SUM(O149:Q149)</f>
        <v>0</v>
      </c>
    </row>
    <row r="150" spans="1:18" ht="16.5" customHeight="1">
      <c r="A150" s="105"/>
      <c r="B150" s="106"/>
      <c r="C150" s="290" t="s">
        <v>74</v>
      </c>
      <c r="D150" s="273"/>
      <c r="E150" s="274"/>
      <c r="F150" s="103"/>
      <c r="G150" s="104"/>
      <c r="H150" s="107"/>
      <c r="I150" s="108"/>
      <c r="J150" s="108">
        <v>0</v>
      </c>
      <c r="K150" s="104"/>
      <c r="L150" s="104"/>
      <c r="M150" s="109">
        <v>0</v>
      </c>
      <c r="N150" s="109">
        <v>0</v>
      </c>
      <c r="O150" s="109">
        <v>0</v>
      </c>
      <c r="P150" s="109">
        <v>0</v>
      </c>
      <c r="Q150" s="109">
        <v>0</v>
      </c>
      <c r="R150" s="109">
        <v>0</v>
      </c>
    </row>
    <row r="151" spans="1:18" ht="12" customHeight="1">
      <c r="A151" s="105">
        <v>24</v>
      </c>
      <c r="B151" s="106" t="s">
        <v>39</v>
      </c>
      <c r="C151" s="290" t="s">
        <v>202</v>
      </c>
      <c r="D151" s="273"/>
      <c r="E151" s="274"/>
      <c r="F151" s="103"/>
      <c r="G151" s="104"/>
      <c r="H151" s="107"/>
      <c r="I151" s="108"/>
      <c r="J151" s="108">
        <v>0</v>
      </c>
      <c r="K151" s="104"/>
      <c r="L151" s="104"/>
      <c r="M151" s="109">
        <v>0</v>
      </c>
      <c r="N151" s="109">
        <v>0</v>
      </c>
      <c r="O151" s="109">
        <v>0</v>
      </c>
      <c r="P151" s="109">
        <v>0</v>
      </c>
      <c r="Q151" s="109">
        <v>0</v>
      </c>
      <c r="R151" s="109">
        <v>0</v>
      </c>
    </row>
    <row r="152" spans="1:18" ht="12.75">
      <c r="A152" s="105"/>
      <c r="B152" s="106"/>
      <c r="C152" s="290" t="s">
        <v>203</v>
      </c>
      <c r="D152" s="273"/>
      <c r="E152" s="274"/>
      <c r="F152" s="103"/>
      <c r="G152" s="104"/>
      <c r="H152" s="107"/>
      <c r="I152" s="108"/>
      <c r="J152" s="108">
        <v>0</v>
      </c>
      <c r="K152" s="104"/>
      <c r="L152" s="104"/>
      <c r="M152" s="109">
        <v>0</v>
      </c>
      <c r="N152" s="109">
        <v>0</v>
      </c>
      <c r="O152" s="109">
        <v>0</v>
      </c>
      <c r="P152" s="109">
        <v>0</v>
      </c>
      <c r="Q152" s="109">
        <v>0</v>
      </c>
      <c r="R152" s="109">
        <v>0</v>
      </c>
    </row>
    <row r="153" spans="1:18" ht="18" customHeight="1">
      <c r="A153" s="105"/>
      <c r="B153" s="106"/>
      <c r="C153" s="290" t="s">
        <v>161</v>
      </c>
      <c r="D153" s="273"/>
      <c r="E153" s="274"/>
      <c r="F153" s="103" t="s">
        <v>112</v>
      </c>
      <c r="G153" s="104">
        <v>6.5</v>
      </c>
      <c r="H153" s="107"/>
      <c r="I153" s="108"/>
      <c r="J153" s="108">
        <f>ROUND(H153*I153,2)</f>
        <v>0</v>
      </c>
      <c r="K153" s="104"/>
      <c r="L153" s="104"/>
      <c r="M153" s="109">
        <f>SUM(I153:L153)</f>
        <v>0</v>
      </c>
      <c r="N153" s="109">
        <f>ROUND(G153*H153,2)</f>
        <v>0</v>
      </c>
      <c r="O153" s="109">
        <f>ROUND(G153*J153,2)</f>
        <v>0</v>
      </c>
      <c r="P153" s="109">
        <f>ROUND(G153*K153,2)</f>
        <v>0</v>
      </c>
      <c r="Q153" s="109">
        <f>ROUND(G153*L153,2)</f>
        <v>0</v>
      </c>
      <c r="R153" s="109">
        <f>SUM(O153:Q153)</f>
        <v>0</v>
      </c>
    </row>
    <row r="154" spans="1:18" ht="18.75" customHeight="1">
      <c r="A154" s="105"/>
      <c r="B154" s="106"/>
      <c r="C154" s="290" t="s">
        <v>74</v>
      </c>
      <c r="D154" s="273"/>
      <c r="E154" s="274"/>
      <c r="F154" s="103"/>
      <c r="G154" s="104"/>
      <c r="H154" s="107"/>
      <c r="I154" s="108"/>
      <c r="J154" s="108">
        <v>0</v>
      </c>
      <c r="K154" s="104"/>
      <c r="L154" s="104"/>
      <c r="M154" s="109">
        <v>0</v>
      </c>
      <c r="N154" s="109">
        <v>0</v>
      </c>
      <c r="O154" s="109">
        <v>0</v>
      </c>
      <c r="P154" s="109">
        <v>0</v>
      </c>
      <c r="Q154" s="109">
        <v>0</v>
      </c>
      <c r="R154" s="109">
        <v>0</v>
      </c>
    </row>
    <row r="155" spans="1:18" ht="15" customHeight="1">
      <c r="A155" s="224"/>
      <c r="B155" s="225"/>
      <c r="C155" s="381" t="s">
        <v>76</v>
      </c>
      <c r="D155" s="381"/>
      <c r="E155" s="381"/>
      <c r="F155" s="226"/>
      <c r="G155" s="227"/>
      <c r="H155" s="227"/>
      <c r="I155" s="228"/>
      <c r="J155" s="228">
        <v>0</v>
      </c>
      <c r="K155" s="227"/>
      <c r="L155" s="229"/>
      <c r="M155" s="151">
        <v>0</v>
      </c>
      <c r="N155" s="151">
        <f>SUM(N26:N154)</f>
        <v>0</v>
      </c>
      <c r="O155" s="151">
        <f>SUM(O26:O154)</f>
        <v>0</v>
      </c>
      <c r="P155" s="151">
        <f>SUM(P26:P154)</f>
        <v>0</v>
      </c>
      <c r="Q155" s="151">
        <f>SUM(Q26:Q154)</f>
        <v>0</v>
      </c>
      <c r="R155" s="151">
        <f>SUM(R26:R154)</f>
        <v>0</v>
      </c>
    </row>
    <row r="156" spans="1:18" ht="23.25" customHeight="1">
      <c r="A156" s="105"/>
      <c r="B156" s="106"/>
      <c r="C156" s="290" t="s">
        <v>74</v>
      </c>
      <c r="D156" s="273"/>
      <c r="E156" s="274"/>
      <c r="F156" s="103"/>
      <c r="G156" s="104"/>
      <c r="H156" s="107"/>
      <c r="I156" s="108"/>
      <c r="J156" s="108">
        <v>0</v>
      </c>
      <c r="K156" s="104"/>
      <c r="L156" s="104"/>
      <c r="M156" s="109">
        <v>0</v>
      </c>
      <c r="N156" s="109">
        <v>0</v>
      </c>
      <c r="O156" s="109">
        <v>0</v>
      </c>
      <c r="P156" s="109">
        <v>0</v>
      </c>
      <c r="Q156" s="109">
        <v>0</v>
      </c>
      <c r="R156" s="109">
        <v>0</v>
      </c>
    </row>
    <row r="157" spans="1:18" ht="40.5" customHeight="1">
      <c r="A157" s="105"/>
      <c r="B157" s="106"/>
      <c r="C157" s="318" t="s">
        <v>297</v>
      </c>
      <c r="D157" s="319"/>
      <c r="E157" s="320"/>
      <c r="F157" s="321"/>
      <c r="G157" s="322"/>
      <c r="H157" s="107"/>
      <c r="I157" s="108"/>
      <c r="J157" s="108">
        <v>0</v>
      </c>
      <c r="K157" s="104"/>
      <c r="L157" s="104"/>
      <c r="M157" s="109">
        <v>0</v>
      </c>
      <c r="N157" s="109">
        <v>0</v>
      </c>
      <c r="O157" s="109">
        <v>0</v>
      </c>
      <c r="P157" s="109">
        <v>0</v>
      </c>
      <c r="Q157" s="109">
        <v>0</v>
      </c>
      <c r="R157" s="109">
        <v>0</v>
      </c>
    </row>
    <row r="158" spans="1:18" ht="13.5">
      <c r="A158" s="105"/>
      <c r="B158" s="106"/>
      <c r="C158" s="116"/>
      <c r="D158" s="117"/>
      <c r="E158" s="122"/>
      <c r="F158" s="103"/>
      <c r="G158" s="104"/>
      <c r="H158" s="107"/>
      <c r="I158" s="108"/>
      <c r="J158" s="108"/>
      <c r="K158" s="104"/>
      <c r="L158" s="104"/>
      <c r="M158" s="109"/>
      <c r="N158" s="109"/>
      <c r="O158" s="109"/>
      <c r="P158" s="109"/>
      <c r="Q158" s="109"/>
      <c r="R158" s="109"/>
    </row>
    <row r="159" spans="1:18" ht="18" customHeight="1">
      <c r="A159" s="105"/>
      <c r="B159" s="106"/>
      <c r="C159" s="275" t="s">
        <v>259</v>
      </c>
      <c r="D159" s="276"/>
      <c r="E159" s="277"/>
      <c r="F159" s="103"/>
      <c r="G159" s="104"/>
      <c r="H159" s="107"/>
      <c r="I159" s="108"/>
      <c r="J159" s="108"/>
      <c r="K159" s="104"/>
      <c r="L159" s="104"/>
      <c r="M159" s="109"/>
      <c r="N159" s="109"/>
      <c r="O159" s="109"/>
      <c r="P159" s="109"/>
      <c r="Q159" s="109"/>
      <c r="R159" s="109"/>
    </row>
    <row r="160" spans="1:18" ht="13.5" customHeight="1">
      <c r="A160" s="105"/>
      <c r="B160" s="106"/>
      <c r="C160" s="93"/>
      <c r="D160" s="94"/>
      <c r="E160" s="95"/>
      <c r="F160" s="103"/>
      <c r="G160" s="104"/>
      <c r="H160" s="107"/>
      <c r="I160" s="108"/>
      <c r="J160" s="108"/>
      <c r="K160" s="104"/>
      <c r="L160" s="104"/>
      <c r="M160" s="109"/>
      <c r="N160" s="109"/>
      <c r="O160" s="109"/>
      <c r="P160" s="109"/>
      <c r="Q160" s="109"/>
      <c r="R160" s="109"/>
    </row>
    <row r="161" spans="1:18" ht="13.5">
      <c r="A161" s="147">
        <v>25</v>
      </c>
      <c r="B161" s="230" t="s">
        <v>123</v>
      </c>
      <c r="C161" s="330" t="s">
        <v>208</v>
      </c>
      <c r="D161" s="331"/>
      <c r="E161" s="332"/>
      <c r="F161" s="146"/>
      <c r="G161" s="145"/>
      <c r="H161" s="220"/>
      <c r="I161" s="179"/>
      <c r="J161" s="179">
        <v>0</v>
      </c>
      <c r="K161" s="145"/>
      <c r="L161" s="145"/>
      <c r="M161" s="221">
        <v>0</v>
      </c>
      <c r="N161" s="221">
        <v>0</v>
      </c>
      <c r="O161" s="221">
        <v>0</v>
      </c>
      <c r="P161" s="221">
        <v>0</v>
      </c>
      <c r="Q161" s="221">
        <v>0</v>
      </c>
      <c r="R161" s="221">
        <v>0</v>
      </c>
    </row>
    <row r="162" spans="1:18" ht="13.5">
      <c r="A162" s="147"/>
      <c r="B162" s="230"/>
      <c r="C162" s="278" t="s">
        <v>175</v>
      </c>
      <c r="D162" s="279"/>
      <c r="E162" s="269"/>
      <c r="F162" s="146" t="s">
        <v>104</v>
      </c>
      <c r="G162" s="145">
        <v>331.5</v>
      </c>
      <c r="H162" s="220"/>
      <c r="I162" s="179"/>
      <c r="J162" s="179">
        <f>ROUND(H162*I162,2)</f>
        <v>0</v>
      </c>
      <c r="K162" s="145"/>
      <c r="L162" s="145"/>
      <c r="M162" s="221">
        <f>SUM(I162:L162)</f>
        <v>0</v>
      </c>
      <c r="N162" s="221">
        <f>ROUND(G162*H162,2)</f>
        <v>0</v>
      </c>
      <c r="O162" s="221">
        <f>ROUND(G162*J162,2)</f>
        <v>0</v>
      </c>
      <c r="P162" s="221">
        <f>ROUND(G162*K162,2)</f>
        <v>0</v>
      </c>
      <c r="Q162" s="221">
        <f>ROUND(G162*L162,2)</f>
        <v>0</v>
      </c>
      <c r="R162" s="221">
        <f>SUM(O162:Q162)</f>
        <v>0</v>
      </c>
    </row>
    <row r="163" spans="1:18" ht="12.75">
      <c r="A163" s="147"/>
      <c r="B163" s="148"/>
      <c r="C163" s="231"/>
      <c r="D163" s="232"/>
      <c r="E163" s="233"/>
      <c r="F163" s="146"/>
      <c r="G163" s="145"/>
      <c r="H163" s="220"/>
      <c r="I163" s="179"/>
      <c r="J163" s="179"/>
      <c r="K163" s="145"/>
      <c r="L163" s="145"/>
      <c r="M163" s="221"/>
      <c r="N163" s="221"/>
      <c r="O163" s="221"/>
      <c r="P163" s="221"/>
      <c r="Q163" s="221"/>
      <c r="R163" s="221"/>
    </row>
    <row r="164" spans="1:18" ht="12.75">
      <c r="A164" s="147">
        <v>26</v>
      </c>
      <c r="B164" s="148" t="s">
        <v>142</v>
      </c>
      <c r="C164" s="278" t="s">
        <v>204</v>
      </c>
      <c r="D164" s="279"/>
      <c r="E164" s="269"/>
      <c r="F164" s="146"/>
      <c r="G164" s="145"/>
      <c r="H164" s="220"/>
      <c r="I164" s="179"/>
      <c r="J164" s="179">
        <v>0</v>
      </c>
      <c r="K164" s="145"/>
      <c r="L164" s="145"/>
      <c r="M164" s="221">
        <v>0</v>
      </c>
      <c r="N164" s="221">
        <v>0</v>
      </c>
      <c r="O164" s="221">
        <v>0</v>
      </c>
      <c r="P164" s="221">
        <v>0</v>
      </c>
      <c r="Q164" s="221">
        <v>0</v>
      </c>
      <c r="R164" s="221">
        <v>0</v>
      </c>
    </row>
    <row r="165" spans="1:18" ht="12.75" customHeight="1">
      <c r="A165" s="147"/>
      <c r="B165" s="148"/>
      <c r="C165" s="278" t="s">
        <v>205</v>
      </c>
      <c r="D165" s="279"/>
      <c r="E165" s="269"/>
      <c r="F165" s="146"/>
      <c r="G165" s="145"/>
      <c r="H165" s="220"/>
      <c r="I165" s="179"/>
      <c r="J165" s="179">
        <v>0</v>
      </c>
      <c r="K165" s="145"/>
      <c r="L165" s="145"/>
      <c r="M165" s="221">
        <v>0</v>
      </c>
      <c r="N165" s="221">
        <v>0</v>
      </c>
      <c r="O165" s="221">
        <v>0</v>
      </c>
      <c r="P165" s="221">
        <v>0</v>
      </c>
      <c r="Q165" s="221">
        <v>0</v>
      </c>
      <c r="R165" s="221">
        <v>0</v>
      </c>
    </row>
    <row r="166" spans="1:18" ht="12" customHeight="1">
      <c r="A166" s="147"/>
      <c r="B166" s="148"/>
      <c r="C166" s="127" t="s">
        <v>206</v>
      </c>
      <c r="D166" s="128"/>
      <c r="E166" s="219"/>
      <c r="F166" s="146"/>
      <c r="G166" s="145"/>
      <c r="H166" s="220"/>
      <c r="I166" s="179"/>
      <c r="J166" s="179"/>
      <c r="K166" s="145"/>
      <c r="L166" s="145"/>
      <c r="M166" s="221"/>
      <c r="N166" s="221"/>
      <c r="O166" s="221"/>
      <c r="P166" s="221"/>
      <c r="Q166" s="221"/>
      <c r="R166" s="221"/>
    </row>
    <row r="167" spans="1:18" ht="13.5" customHeight="1">
      <c r="A167" s="147"/>
      <c r="B167" s="148"/>
      <c r="C167" s="278" t="s">
        <v>207</v>
      </c>
      <c r="D167" s="279"/>
      <c r="E167" s="269"/>
      <c r="F167" s="146" t="s">
        <v>104</v>
      </c>
      <c r="G167" s="145">
        <v>331.5</v>
      </c>
      <c r="H167" s="220"/>
      <c r="I167" s="179"/>
      <c r="J167" s="179">
        <f>ROUND(H167*I167,2)</f>
        <v>0</v>
      </c>
      <c r="K167" s="145"/>
      <c r="L167" s="145"/>
      <c r="M167" s="221">
        <f>SUM(I167:L167)</f>
        <v>0</v>
      </c>
      <c r="N167" s="221">
        <f>ROUND(G167*H167,2)</f>
        <v>0</v>
      </c>
      <c r="O167" s="221">
        <f>ROUND(G167*J167,2)</f>
        <v>0</v>
      </c>
      <c r="P167" s="221">
        <f>ROUND(G167*K167,2)</f>
        <v>0</v>
      </c>
      <c r="Q167" s="221">
        <f>ROUND(G167*L167,2)</f>
        <v>0</v>
      </c>
      <c r="R167" s="221">
        <f>SUM(O167:Q167)</f>
        <v>0</v>
      </c>
    </row>
    <row r="168" spans="1:18" ht="12" customHeight="1">
      <c r="A168" s="147"/>
      <c r="B168" s="148"/>
      <c r="C168" s="278" t="s">
        <v>209</v>
      </c>
      <c r="D168" s="279"/>
      <c r="E168" s="269"/>
      <c r="F168" s="146" t="s">
        <v>78</v>
      </c>
      <c r="G168" s="145">
        <f>G167*16</f>
        <v>5304</v>
      </c>
      <c r="H168" s="220"/>
      <c r="I168" s="179"/>
      <c r="J168" s="179">
        <v>0</v>
      </c>
      <c r="K168" s="145"/>
      <c r="L168" s="145"/>
      <c r="M168" s="221">
        <f>SUM(I168:L168)</f>
        <v>0</v>
      </c>
      <c r="N168" s="221">
        <f>ROUND(G168*H168,2)</f>
        <v>0</v>
      </c>
      <c r="O168" s="221">
        <f>ROUND(G168*J168,2)</f>
        <v>0</v>
      </c>
      <c r="P168" s="221">
        <f>ROUND(G168*K168,2)</f>
        <v>0</v>
      </c>
      <c r="Q168" s="221">
        <f>ROUND(G168*L168,2)</f>
        <v>0</v>
      </c>
      <c r="R168" s="221">
        <f>SUM(O168:Q168)</f>
        <v>0</v>
      </c>
    </row>
    <row r="169" spans="1:18" ht="15" customHeight="1">
      <c r="A169" s="105"/>
      <c r="B169" s="106"/>
      <c r="C169" s="290" t="s">
        <v>74</v>
      </c>
      <c r="D169" s="273"/>
      <c r="E169" s="274"/>
      <c r="F169" s="103"/>
      <c r="G169" s="104"/>
      <c r="H169" s="107"/>
      <c r="I169" s="108"/>
      <c r="J169" s="108">
        <v>0</v>
      </c>
      <c r="K169" s="104"/>
      <c r="L169" s="104"/>
      <c r="M169" s="109">
        <v>0</v>
      </c>
      <c r="N169" s="109">
        <v>0</v>
      </c>
      <c r="O169" s="109">
        <v>0</v>
      </c>
      <c r="P169" s="109">
        <v>0</v>
      </c>
      <c r="Q169" s="109">
        <v>0</v>
      </c>
      <c r="R169" s="109">
        <v>0</v>
      </c>
    </row>
    <row r="170" spans="1:18" ht="12.75">
      <c r="A170" s="147">
        <v>27</v>
      </c>
      <c r="B170" s="148"/>
      <c r="C170" s="278" t="s">
        <v>164</v>
      </c>
      <c r="D170" s="279"/>
      <c r="E170" s="269"/>
      <c r="F170" s="146"/>
      <c r="G170" s="145"/>
      <c r="H170" s="220"/>
      <c r="I170" s="179"/>
      <c r="J170" s="179">
        <v>0</v>
      </c>
      <c r="K170" s="145"/>
      <c r="L170" s="145"/>
      <c r="M170" s="221">
        <v>0</v>
      </c>
      <c r="N170" s="221">
        <v>0</v>
      </c>
      <c r="O170" s="221">
        <v>0</v>
      </c>
      <c r="P170" s="221">
        <v>0</v>
      </c>
      <c r="Q170" s="221">
        <v>0</v>
      </c>
      <c r="R170" s="221">
        <v>0</v>
      </c>
    </row>
    <row r="171" spans="1:18" ht="12.75">
      <c r="A171" s="147"/>
      <c r="B171" s="148"/>
      <c r="C171" s="127" t="s">
        <v>210</v>
      </c>
      <c r="D171" s="128"/>
      <c r="E171" s="219"/>
      <c r="F171" s="146"/>
      <c r="G171" s="145"/>
      <c r="H171" s="220"/>
      <c r="I171" s="179"/>
      <c r="J171" s="179"/>
      <c r="K171" s="145"/>
      <c r="L171" s="145"/>
      <c r="M171" s="221"/>
      <c r="N171" s="221"/>
      <c r="O171" s="221"/>
      <c r="P171" s="221"/>
      <c r="Q171" s="221"/>
      <c r="R171" s="221"/>
    </row>
    <row r="172" spans="1:18" ht="12.75">
      <c r="A172" s="147"/>
      <c r="B172" s="148"/>
      <c r="C172" s="278" t="s">
        <v>211</v>
      </c>
      <c r="D172" s="279"/>
      <c r="E172" s="269"/>
      <c r="F172" s="146" t="s">
        <v>104</v>
      </c>
      <c r="G172" s="145">
        <v>331.5</v>
      </c>
      <c r="H172" s="220"/>
      <c r="I172" s="179"/>
      <c r="J172" s="179">
        <f>ROUND(H172*I172,2)</f>
        <v>0</v>
      </c>
      <c r="K172" s="145"/>
      <c r="L172" s="145"/>
      <c r="M172" s="221">
        <f>SUM(I172:L172)</f>
        <v>0</v>
      </c>
      <c r="N172" s="221">
        <f>ROUND(G172*H172,2)</f>
        <v>0</v>
      </c>
      <c r="O172" s="221">
        <f>ROUND(G172*J172,2)</f>
        <v>0</v>
      </c>
      <c r="P172" s="221">
        <f>ROUND(G172*K172,2)</f>
        <v>0</v>
      </c>
      <c r="Q172" s="221">
        <f>ROUND(G172*L172,2)</f>
        <v>0</v>
      </c>
      <c r="R172" s="221">
        <f>SUM(O172:Q172)</f>
        <v>0</v>
      </c>
    </row>
    <row r="173" spans="1:18" ht="12.75">
      <c r="A173" s="147"/>
      <c r="B173" s="148"/>
      <c r="C173" s="278" t="s">
        <v>212</v>
      </c>
      <c r="D173" s="279"/>
      <c r="E173" s="269"/>
      <c r="F173" s="146" t="s">
        <v>111</v>
      </c>
      <c r="G173" s="145">
        <f>G172*0.15</f>
        <v>49.725</v>
      </c>
      <c r="H173" s="220"/>
      <c r="I173" s="179"/>
      <c r="J173" s="179">
        <v>0</v>
      </c>
      <c r="K173" s="145"/>
      <c r="L173" s="145"/>
      <c r="M173" s="221">
        <f>SUM(I173:L173)</f>
        <v>0</v>
      </c>
      <c r="N173" s="221">
        <f>ROUND(G173*H173,2)</f>
        <v>0</v>
      </c>
      <c r="O173" s="221">
        <f>ROUND(G173*J173,2)</f>
        <v>0</v>
      </c>
      <c r="P173" s="221">
        <f>ROUND(G173*K173,2)</f>
        <v>0</v>
      </c>
      <c r="Q173" s="221">
        <f>ROUND(G173*L173,2)</f>
        <v>0</v>
      </c>
      <c r="R173" s="221">
        <f>SUM(O173:Q173)</f>
        <v>0</v>
      </c>
    </row>
    <row r="174" spans="1:18" ht="12.75">
      <c r="A174" s="105"/>
      <c r="B174" s="148" t="s">
        <v>130</v>
      </c>
      <c r="C174" s="278"/>
      <c r="D174" s="279"/>
      <c r="E174" s="269"/>
      <c r="F174" s="146"/>
      <c r="G174" s="145"/>
      <c r="H174" s="220"/>
      <c r="I174" s="179"/>
      <c r="J174" s="179">
        <v>0</v>
      </c>
      <c r="K174" s="145"/>
      <c r="L174" s="145"/>
      <c r="M174" s="221">
        <v>0</v>
      </c>
      <c r="N174" s="221">
        <v>0</v>
      </c>
      <c r="O174" s="221">
        <v>0</v>
      </c>
      <c r="P174" s="221">
        <v>0</v>
      </c>
      <c r="Q174" s="221">
        <v>0</v>
      </c>
      <c r="R174" s="221">
        <v>0</v>
      </c>
    </row>
    <row r="175" spans="1:18" ht="20.25" customHeight="1">
      <c r="A175" s="105">
        <v>28</v>
      </c>
      <c r="B175" s="148"/>
      <c r="C175" s="278" t="s">
        <v>213</v>
      </c>
      <c r="D175" s="279"/>
      <c r="E175" s="269"/>
      <c r="F175" s="146" t="s">
        <v>104</v>
      </c>
      <c r="G175" s="145">
        <v>331.5</v>
      </c>
      <c r="H175" s="220"/>
      <c r="I175" s="179"/>
      <c r="J175" s="179">
        <f>ROUND(H175*I175,2)</f>
        <v>0</v>
      </c>
      <c r="K175" s="145"/>
      <c r="L175" s="145"/>
      <c r="M175" s="221">
        <f>SUM(I175:L175)</f>
        <v>0</v>
      </c>
      <c r="N175" s="221">
        <f>ROUND(G175*H175,2)</f>
        <v>0</v>
      </c>
      <c r="O175" s="221">
        <f>ROUND(G175*J175,2)</f>
        <v>0</v>
      </c>
      <c r="P175" s="221">
        <f>ROUND(G175*K175,2)</f>
        <v>0</v>
      </c>
      <c r="Q175" s="221">
        <f>ROUND(G175*L175,2)</f>
        <v>0</v>
      </c>
      <c r="R175" s="221">
        <f>SUM(O175:Q175)</f>
        <v>0</v>
      </c>
    </row>
    <row r="176" spans="1:19" ht="12.75">
      <c r="A176" s="105"/>
      <c r="B176" s="148"/>
      <c r="C176" s="278" t="s">
        <v>154</v>
      </c>
      <c r="D176" s="279"/>
      <c r="E176" s="269"/>
      <c r="F176" s="146" t="s">
        <v>78</v>
      </c>
      <c r="G176" s="145">
        <f>G175*1.6</f>
        <v>530.4</v>
      </c>
      <c r="H176" s="220"/>
      <c r="I176" s="179"/>
      <c r="J176" s="179">
        <v>0</v>
      </c>
      <c r="K176" s="145"/>
      <c r="L176" s="145"/>
      <c r="M176" s="221">
        <f>SUM(I176:L176)</f>
        <v>0</v>
      </c>
      <c r="N176" s="221">
        <f>ROUND(G176*H176,2)</f>
        <v>0</v>
      </c>
      <c r="O176" s="221">
        <f>ROUND(G176*J176,2)</f>
        <v>0</v>
      </c>
      <c r="P176" s="221">
        <f>ROUND(G176*K176,2)</f>
        <v>0</v>
      </c>
      <c r="Q176" s="221">
        <f>ROUND(G176*L176,2)</f>
        <v>0</v>
      </c>
      <c r="R176" s="221">
        <f>SUM(O176:Q176)</f>
        <v>0</v>
      </c>
      <c r="S176" s="114"/>
    </row>
    <row r="177" spans="1:19" ht="12.75">
      <c r="A177" s="105"/>
      <c r="B177" s="148"/>
      <c r="C177" s="278" t="s">
        <v>132</v>
      </c>
      <c r="D177" s="279"/>
      <c r="E177" s="269"/>
      <c r="F177" s="146" t="s">
        <v>104</v>
      </c>
      <c r="G177" s="145">
        <f>G175*0.02</f>
        <v>6.63</v>
      </c>
      <c r="H177" s="220"/>
      <c r="I177" s="179"/>
      <c r="J177" s="179">
        <v>0</v>
      </c>
      <c r="K177" s="145"/>
      <c r="L177" s="145"/>
      <c r="M177" s="221">
        <f>SUM(I177:L177)</f>
        <v>0</v>
      </c>
      <c r="N177" s="221">
        <f>ROUND(G177*H177,2)</f>
        <v>0</v>
      </c>
      <c r="O177" s="221">
        <f>ROUND(G177*J177,2)</f>
        <v>0</v>
      </c>
      <c r="P177" s="221">
        <f>ROUND(G177*K177,2)</f>
        <v>0</v>
      </c>
      <c r="Q177" s="221">
        <f>ROUND(G177*L177,2)</f>
        <v>0</v>
      </c>
      <c r="R177" s="221">
        <f>SUM(O177:Q177)</f>
        <v>0</v>
      </c>
      <c r="S177" s="115"/>
    </row>
    <row r="178" spans="1:19" ht="12" customHeight="1">
      <c r="A178" s="105"/>
      <c r="B178" s="106"/>
      <c r="C178" s="290" t="s">
        <v>74</v>
      </c>
      <c r="D178" s="273"/>
      <c r="E178" s="274"/>
      <c r="F178" s="103"/>
      <c r="G178" s="104"/>
      <c r="H178" s="107"/>
      <c r="I178" s="108"/>
      <c r="J178" s="108">
        <v>0</v>
      </c>
      <c r="K178" s="104"/>
      <c r="L178" s="104"/>
      <c r="M178" s="109">
        <v>0</v>
      </c>
      <c r="N178" s="109">
        <v>0</v>
      </c>
      <c r="O178" s="109">
        <v>0</v>
      </c>
      <c r="P178" s="109">
        <v>0</v>
      </c>
      <c r="Q178" s="109">
        <v>0</v>
      </c>
      <c r="R178" s="109">
        <v>0</v>
      </c>
      <c r="S178" s="115"/>
    </row>
    <row r="179" spans="1:19" ht="15" customHeight="1">
      <c r="A179" s="147">
        <v>29</v>
      </c>
      <c r="B179" s="148"/>
      <c r="C179" s="278" t="s">
        <v>214</v>
      </c>
      <c r="D179" s="279"/>
      <c r="E179" s="269"/>
      <c r="F179" s="146"/>
      <c r="G179" s="145"/>
      <c r="H179" s="220"/>
      <c r="I179" s="179"/>
      <c r="J179" s="179">
        <v>0</v>
      </c>
      <c r="K179" s="145"/>
      <c r="L179" s="145"/>
      <c r="M179" s="221">
        <v>0</v>
      </c>
      <c r="N179" s="221">
        <v>0</v>
      </c>
      <c r="O179" s="221">
        <v>0</v>
      </c>
      <c r="P179" s="221">
        <v>0</v>
      </c>
      <c r="Q179" s="221">
        <v>0</v>
      </c>
      <c r="R179" s="221">
        <v>0</v>
      </c>
      <c r="S179" s="115"/>
    </row>
    <row r="180" spans="1:19" ht="15" customHeight="1">
      <c r="A180" s="147"/>
      <c r="B180" s="148"/>
      <c r="C180" s="278" t="s">
        <v>215</v>
      </c>
      <c r="D180" s="279"/>
      <c r="E180" s="269"/>
      <c r="F180" s="146" t="s">
        <v>104</v>
      </c>
      <c r="G180" s="145">
        <v>331.5</v>
      </c>
      <c r="H180" s="220"/>
      <c r="I180" s="179"/>
      <c r="J180" s="179">
        <f>ROUND(H180*I180,2)</f>
        <v>0</v>
      </c>
      <c r="K180" s="145"/>
      <c r="L180" s="145"/>
      <c r="M180" s="221">
        <f>SUM(I180:L180)</f>
        <v>0</v>
      </c>
      <c r="N180" s="221">
        <f>ROUND(G180*H180,2)</f>
        <v>0</v>
      </c>
      <c r="O180" s="221">
        <f>ROUND(G180*J180,2)</f>
        <v>0</v>
      </c>
      <c r="P180" s="221">
        <f>ROUND(G180*K180,2)</f>
        <v>0</v>
      </c>
      <c r="Q180" s="221">
        <f>ROUND(G180*L180,2)</f>
        <v>0</v>
      </c>
      <c r="R180" s="221">
        <f>SUM(O180:Q180)</f>
        <v>0</v>
      </c>
      <c r="S180" s="115"/>
    </row>
    <row r="181" spans="1:24" ht="12.75">
      <c r="A181" s="147"/>
      <c r="B181" s="148"/>
      <c r="C181" s="278" t="s">
        <v>216</v>
      </c>
      <c r="D181" s="279"/>
      <c r="E181" s="269"/>
      <c r="F181" s="146" t="s">
        <v>78</v>
      </c>
      <c r="G181" s="145">
        <f>G180*0.35</f>
        <v>116.02499999999999</v>
      </c>
      <c r="H181" s="220"/>
      <c r="I181" s="179"/>
      <c r="J181" s="179">
        <v>0</v>
      </c>
      <c r="K181" s="145"/>
      <c r="L181" s="145"/>
      <c r="M181" s="221">
        <f>SUM(I181:L181)</f>
        <v>0</v>
      </c>
      <c r="N181" s="221">
        <f>ROUND(G181*H181,2)</f>
        <v>0</v>
      </c>
      <c r="O181" s="221">
        <f>ROUND(G181*J181,2)</f>
        <v>0</v>
      </c>
      <c r="P181" s="221">
        <f>ROUND(G181*K181,2)</f>
        <v>0</v>
      </c>
      <c r="Q181" s="221">
        <f>ROUND(G181*L181,2)</f>
        <v>0</v>
      </c>
      <c r="R181" s="221">
        <f>SUM(O181:Q181)</f>
        <v>0</v>
      </c>
      <c r="S181" s="115"/>
      <c r="X181" s="89" t="s">
        <v>197</v>
      </c>
    </row>
    <row r="182" spans="1:19" ht="12.75" customHeight="1">
      <c r="A182" s="147"/>
      <c r="B182" s="148"/>
      <c r="C182" s="278" t="s">
        <v>154</v>
      </c>
      <c r="D182" s="279"/>
      <c r="E182" s="269"/>
      <c r="F182" s="146" t="s">
        <v>78</v>
      </c>
      <c r="G182" s="145">
        <f>G180*1.6</f>
        <v>530.4</v>
      </c>
      <c r="H182" s="220"/>
      <c r="I182" s="179"/>
      <c r="J182" s="179">
        <v>0</v>
      </c>
      <c r="K182" s="145"/>
      <c r="L182" s="145"/>
      <c r="M182" s="221">
        <f>SUM(I182:L182)</f>
        <v>0</v>
      </c>
      <c r="N182" s="221">
        <f>ROUND(G182*H182,2)</f>
        <v>0</v>
      </c>
      <c r="O182" s="221">
        <f>ROUND(G182*J182,2)</f>
        <v>0</v>
      </c>
      <c r="P182" s="221">
        <f>ROUND(G182*K182,2)</f>
        <v>0</v>
      </c>
      <c r="Q182" s="221">
        <f>ROUND(G182*L182,2)</f>
        <v>0</v>
      </c>
      <c r="R182" s="221">
        <f>SUM(O182:Q182)</f>
        <v>0</v>
      </c>
      <c r="S182" s="115"/>
    </row>
    <row r="183" spans="1:19" ht="12.75">
      <c r="A183" s="147"/>
      <c r="B183" s="148"/>
      <c r="C183" s="278" t="s">
        <v>132</v>
      </c>
      <c r="D183" s="279"/>
      <c r="E183" s="269"/>
      <c r="F183" s="146" t="s">
        <v>104</v>
      </c>
      <c r="G183" s="145">
        <f>G180*0.02</f>
        <v>6.63</v>
      </c>
      <c r="H183" s="220"/>
      <c r="I183" s="179"/>
      <c r="J183" s="179">
        <v>0</v>
      </c>
      <c r="K183" s="145"/>
      <c r="L183" s="145"/>
      <c r="M183" s="221">
        <f>SUM(I183:L183)</f>
        <v>0</v>
      </c>
      <c r="N183" s="221">
        <f>ROUND(G183*H183,2)</f>
        <v>0</v>
      </c>
      <c r="O183" s="221">
        <f>ROUND(G183*J183,2)</f>
        <v>0</v>
      </c>
      <c r="P183" s="221">
        <f>ROUND(G183*K183,2)</f>
        <v>0</v>
      </c>
      <c r="Q183" s="221">
        <f>ROUND(G183*L183,2)</f>
        <v>0</v>
      </c>
      <c r="R183" s="221">
        <f>SUM(O183:Q183)</f>
        <v>0</v>
      </c>
      <c r="S183" s="115"/>
    </row>
    <row r="184" spans="1:19" ht="13.5" customHeight="1">
      <c r="A184" s="105"/>
      <c r="B184" s="106"/>
      <c r="C184" s="290" t="s">
        <v>74</v>
      </c>
      <c r="D184" s="273"/>
      <c r="E184" s="274"/>
      <c r="F184" s="103"/>
      <c r="G184" s="104"/>
      <c r="H184" s="107"/>
      <c r="I184" s="108"/>
      <c r="J184" s="108">
        <v>0</v>
      </c>
      <c r="K184" s="104"/>
      <c r="L184" s="104"/>
      <c r="M184" s="109">
        <v>0</v>
      </c>
      <c r="N184" s="109">
        <v>0</v>
      </c>
      <c r="O184" s="109">
        <v>0</v>
      </c>
      <c r="P184" s="109">
        <v>0</v>
      </c>
      <c r="Q184" s="109">
        <v>0</v>
      </c>
      <c r="R184" s="109">
        <v>0</v>
      </c>
      <c r="S184" s="115"/>
    </row>
    <row r="185" spans="1:19" ht="12.75">
      <c r="A185" s="147">
        <v>30</v>
      </c>
      <c r="B185" s="148" t="s">
        <v>159</v>
      </c>
      <c r="C185" s="278" t="s">
        <v>160</v>
      </c>
      <c r="D185" s="279"/>
      <c r="E185" s="269"/>
      <c r="F185" s="146"/>
      <c r="G185" s="145"/>
      <c r="H185" s="220"/>
      <c r="I185" s="179"/>
      <c r="J185" s="179">
        <v>0</v>
      </c>
      <c r="K185" s="145"/>
      <c r="L185" s="145"/>
      <c r="M185" s="221">
        <v>0</v>
      </c>
      <c r="N185" s="221">
        <v>0</v>
      </c>
      <c r="O185" s="221">
        <v>0</v>
      </c>
      <c r="P185" s="221">
        <v>0</v>
      </c>
      <c r="Q185" s="221">
        <v>0</v>
      </c>
      <c r="R185" s="221">
        <v>0</v>
      </c>
      <c r="S185" s="115"/>
    </row>
    <row r="186" spans="1:19" ht="12" customHeight="1">
      <c r="A186" s="147"/>
      <c r="B186" s="148"/>
      <c r="C186" s="278" t="s">
        <v>173</v>
      </c>
      <c r="D186" s="279"/>
      <c r="E186" s="269"/>
      <c r="F186" s="146" t="s">
        <v>112</v>
      </c>
      <c r="G186" s="145">
        <v>0.07</v>
      </c>
      <c r="H186" s="220"/>
      <c r="I186" s="179"/>
      <c r="J186" s="179">
        <f>ROUND(H186*I186,2)</f>
        <v>0</v>
      </c>
      <c r="K186" s="145"/>
      <c r="L186" s="145"/>
      <c r="M186" s="221">
        <f>SUM(I186:L186)</f>
        <v>0</v>
      </c>
      <c r="N186" s="221">
        <f>ROUND(G186*H186,2)</f>
        <v>0</v>
      </c>
      <c r="O186" s="221">
        <f>ROUND(G186*J186,2)</f>
        <v>0</v>
      </c>
      <c r="P186" s="221">
        <f>ROUND(G186*K186,2)</f>
        <v>0</v>
      </c>
      <c r="Q186" s="221">
        <f>ROUND(G186*L186,2)</f>
        <v>0</v>
      </c>
      <c r="R186" s="221">
        <f>SUM(O186:Q186)</f>
        <v>0</v>
      </c>
      <c r="S186" s="115"/>
    </row>
    <row r="187" spans="1:19" ht="12.75">
      <c r="A187" s="105"/>
      <c r="B187" s="106"/>
      <c r="C187" s="100"/>
      <c r="D187" s="101"/>
      <c r="E187" s="102"/>
      <c r="F187" s="103"/>
      <c r="G187" s="104"/>
      <c r="H187" s="107"/>
      <c r="I187" s="108"/>
      <c r="J187" s="108"/>
      <c r="K187" s="104"/>
      <c r="L187" s="104"/>
      <c r="M187" s="109"/>
      <c r="N187" s="109"/>
      <c r="O187" s="109"/>
      <c r="P187" s="109"/>
      <c r="Q187" s="109"/>
      <c r="R187" s="109"/>
      <c r="S187" s="115"/>
    </row>
    <row r="188" spans="1:19" ht="11.25" customHeight="1">
      <c r="A188" s="147">
        <v>31</v>
      </c>
      <c r="B188" s="234"/>
      <c r="C188" s="278" t="s">
        <v>298</v>
      </c>
      <c r="D188" s="279"/>
      <c r="E188" s="269"/>
      <c r="F188" s="146"/>
      <c r="G188" s="145"/>
      <c r="H188" s="220"/>
      <c r="I188" s="179"/>
      <c r="J188" s="179">
        <v>0</v>
      </c>
      <c r="K188" s="220"/>
      <c r="L188" s="145"/>
      <c r="M188" s="221">
        <v>0</v>
      </c>
      <c r="N188" s="221">
        <v>0</v>
      </c>
      <c r="O188" s="221">
        <v>0</v>
      </c>
      <c r="P188" s="221">
        <v>0</v>
      </c>
      <c r="Q188" s="221">
        <v>0</v>
      </c>
      <c r="R188" s="221">
        <v>0</v>
      </c>
      <c r="S188" s="115"/>
    </row>
    <row r="189" spans="1:19" ht="18" customHeight="1">
      <c r="A189" s="147"/>
      <c r="B189" s="234"/>
      <c r="C189" s="278" t="s">
        <v>174</v>
      </c>
      <c r="D189" s="279"/>
      <c r="E189" s="269"/>
      <c r="F189" s="146" t="s">
        <v>75</v>
      </c>
      <c r="G189" s="145">
        <v>1</v>
      </c>
      <c r="H189" s="220"/>
      <c r="I189" s="179"/>
      <c r="J189" s="179">
        <f>ROUND(H189*I189,2)</f>
        <v>0</v>
      </c>
      <c r="K189" s="235"/>
      <c r="L189" s="145"/>
      <c r="M189" s="221">
        <f>SUM(I189:L189)</f>
        <v>0</v>
      </c>
      <c r="N189" s="221">
        <f>ROUND(G189*H189,2)</f>
        <v>0</v>
      </c>
      <c r="O189" s="221">
        <f>ROUND(G189*J189,2)</f>
        <v>0</v>
      </c>
      <c r="P189" s="221">
        <f>ROUND(G189*K189,2)</f>
        <v>0</v>
      </c>
      <c r="Q189" s="221">
        <f>ROUND(G189*L189,2)</f>
        <v>0</v>
      </c>
      <c r="R189" s="221">
        <f>SUM(O189:Q189)</f>
        <v>0</v>
      </c>
      <c r="S189" s="115"/>
    </row>
    <row r="190" spans="1:19" ht="12.75">
      <c r="A190" s="147"/>
      <c r="B190" s="234"/>
      <c r="C190" s="278" t="s">
        <v>299</v>
      </c>
      <c r="D190" s="279"/>
      <c r="E190" s="269"/>
      <c r="F190" s="146" t="s">
        <v>75</v>
      </c>
      <c r="G190" s="145">
        <v>1</v>
      </c>
      <c r="H190" s="220"/>
      <c r="I190" s="179"/>
      <c r="J190" s="179">
        <v>0</v>
      </c>
      <c r="K190" s="145"/>
      <c r="L190" s="145"/>
      <c r="M190" s="221">
        <f>SUM(I190:L190)</f>
        <v>0</v>
      </c>
      <c r="N190" s="221">
        <f>ROUND(G190*H190,2)</f>
        <v>0</v>
      </c>
      <c r="O190" s="221">
        <f>ROUND(G190*J190,2)</f>
        <v>0</v>
      </c>
      <c r="P190" s="221">
        <f>ROUND(G190*K190,2)</f>
        <v>0</v>
      </c>
      <c r="Q190" s="221">
        <f>ROUND(G190*L190,2)</f>
        <v>0</v>
      </c>
      <c r="R190" s="221">
        <f>SUM(O190:Q190)</f>
        <v>0</v>
      </c>
      <c r="S190" s="115"/>
    </row>
    <row r="191" spans="1:19" ht="18" customHeight="1">
      <c r="A191" s="147"/>
      <c r="B191" s="234"/>
      <c r="C191" s="278" t="s">
        <v>120</v>
      </c>
      <c r="D191" s="279"/>
      <c r="E191" s="269"/>
      <c r="F191" s="146" t="s">
        <v>112</v>
      </c>
      <c r="G191" s="145">
        <v>0.01</v>
      </c>
      <c r="H191" s="220"/>
      <c r="I191" s="179"/>
      <c r="J191" s="179">
        <v>0</v>
      </c>
      <c r="K191" s="145"/>
      <c r="L191" s="145"/>
      <c r="M191" s="221">
        <f>SUM(I191:L191)</f>
        <v>0</v>
      </c>
      <c r="N191" s="221">
        <f>ROUND(G191*H191,2)</f>
        <v>0</v>
      </c>
      <c r="O191" s="221">
        <f>ROUND(G191*J191,2)</f>
        <v>0</v>
      </c>
      <c r="P191" s="221">
        <f>ROUND(G191*K191,2)</f>
        <v>0</v>
      </c>
      <c r="Q191" s="221">
        <f>ROUND(G191*L191,2)</f>
        <v>0</v>
      </c>
      <c r="R191" s="221">
        <f>SUM(O191:Q191)</f>
        <v>0</v>
      </c>
      <c r="S191" s="115"/>
    </row>
    <row r="192" spans="1:19" ht="12" customHeight="1">
      <c r="A192" s="105"/>
      <c r="B192" s="106"/>
      <c r="C192" s="100"/>
      <c r="D192" s="101"/>
      <c r="E192" s="102"/>
      <c r="F192" s="103"/>
      <c r="G192" s="104"/>
      <c r="H192" s="107"/>
      <c r="I192" s="108"/>
      <c r="J192" s="108"/>
      <c r="K192" s="104"/>
      <c r="L192" s="104"/>
      <c r="M192" s="109"/>
      <c r="N192" s="109"/>
      <c r="O192" s="109"/>
      <c r="P192" s="109"/>
      <c r="Q192" s="109"/>
      <c r="R192" s="109"/>
      <c r="S192" s="115"/>
    </row>
    <row r="193" spans="1:19" ht="15.75" customHeight="1">
      <c r="A193" s="147">
        <v>32</v>
      </c>
      <c r="B193" s="208" t="s">
        <v>167</v>
      </c>
      <c r="C193" s="154" t="s">
        <v>171</v>
      </c>
      <c r="D193" s="155"/>
      <c r="E193" s="156"/>
      <c r="F193" s="212"/>
      <c r="G193" s="213"/>
      <c r="H193" s="214"/>
      <c r="I193" s="215"/>
      <c r="J193" s="215">
        <v>0</v>
      </c>
      <c r="K193" s="213"/>
      <c r="L193" s="213"/>
      <c r="M193" s="216">
        <v>0</v>
      </c>
      <c r="N193" s="216">
        <v>0</v>
      </c>
      <c r="O193" s="216">
        <v>0</v>
      </c>
      <c r="P193" s="216">
        <v>0</v>
      </c>
      <c r="Q193" s="216">
        <v>0</v>
      </c>
      <c r="R193" s="216">
        <v>0</v>
      </c>
      <c r="S193" s="115"/>
    </row>
    <row r="194" spans="1:19" ht="21" customHeight="1">
      <c r="A194" s="147"/>
      <c r="B194" s="208"/>
      <c r="C194" s="154" t="s">
        <v>172</v>
      </c>
      <c r="D194" s="155"/>
      <c r="E194" s="156"/>
      <c r="F194" s="212" t="s">
        <v>104</v>
      </c>
      <c r="G194" s="213">
        <v>9</v>
      </c>
      <c r="H194" s="214"/>
      <c r="I194" s="215"/>
      <c r="J194" s="215">
        <f>ROUND(H194*I194,2)</f>
        <v>0</v>
      </c>
      <c r="K194" s="217"/>
      <c r="L194" s="213"/>
      <c r="M194" s="216">
        <f>SUM(I194:L194)</f>
        <v>0</v>
      </c>
      <c r="N194" s="216">
        <f>ROUND(G194*H194,2)</f>
        <v>0</v>
      </c>
      <c r="O194" s="216">
        <f>ROUND(G194*J194,2)</f>
        <v>0</v>
      </c>
      <c r="P194" s="216">
        <f>ROUND(G194*K194,2)</f>
        <v>0</v>
      </c>
      <c r="Q194" s="216">
        <f>ROUND(G194*L194,2)</f>
        <v>0</v>
      </c>
      <c r="R194" s="216">
        <f>SUM(O194:Q194)</f>
        <v>0</v>
      </c>
      <c r="S194" s="115"/>
    </row>
    <row r="195" spans="1:19" ht="13.5" customHeight="1">
      <c r="A195" s="147"/>
      <c r="B195" s="208"/>
      <c r="C195" s="154" t="s">
        <v>154</v>
      </c>
      <c r="D195" s="155"/>
      <c r="E195" s="156"/>
      <c r="F195" s="212" t="s">
        <v>78</v>
      </c>
      <c r="G195" s="213">
        <f>G194*1.6</f>
        <v>14.4</v>
      </c>
      <c r="H195" s="214"/>
      <c r="I195" s="215"/>
      <c r="J195" s="215">
        <v>0</v>
      </c>
      <c r="K195" s="213"/>
      <c r="L195" s="213"/>
      <c r="M195" s="216">
        <f>SUM(I195:L195)</f>
        <v>0</v>
      </c>
      <c r="N195" s="216">
        <f>ROUND(G195*H195,2)</f>
        <v>0</v>
      </c>
      <c r="O195" s="216">
        <f>ROUND(G195*J195,2)</f>
        <v>0</v>
      </c>
      <c r="P195" s="216">
        <f>ROUND(G195*K195,2)</f>
        <v>0</v>
      </c>
      <c r="Q195" s="216">
        <f>ROUND(G195*L195,2)</f>
        <v>0</v>
      </c>
      <c r="R195" s="216">
        <f>SUM(O195:Q195)</f>
        <v>0</v>
      </c>
      <c r="S195" s="114"/>
    </row>
    <row r="196" spans="1:19" ht="10.5" customHeight="1">
      <c r="A196" s="147"/>
      <c r="B196" s="208"/>
      <c r="C196" s="154" t="s">
        <v>74</v>
      </c>
      <c r="D196" s="155"/>
      <c r="E196" s="156"/>
      <c r="F196" s="212"/>
      <c r="G196" s="213"/>
      <c r="H196" s="214"/>
      <c r="I196" s="215"/>
      <c r="J196" s="215">
        <v>0</v>
      </c>
      <c r="K196" s="213"/>
      <c r="L196" s="213"/>
      <c r="M196" s="216">
        <v>0</v>
      </c>
      <c r="N196" s="216">
        <v>0</v>
      </c>
      <c r="O196" s="216">
        <v>0</v>
      </c>
      <c r="P196" s="216">
        <v>0</v>
      </c>
      <c r="Q196" s="216">
        <v>0</v>
      </c>
      <c r="R196" s="216">
        <v>0</v>
      </c>
      <c r="S196" s="115"/>
    </row>
    <row r="197" spans="1:19" ht="12.75">
      <c r="A197" s="147">
        <v>33</v>
      </c>
      <c r="B197" s="208" t="s">
        <v>168</v>
      </c>
      <c r="C197" s="154" t="s">
        <v>169</v>
      </c>
      <c r="D197" s="155"/>
      <c r="E197" s="156"/>
      <c r="F197" s="212"/>
      <c r="G197" s="213"/>
      <c r="H197" s="214"/>
      <c r="I197" s="215"/>
      <c r="J197" s="215">
        <v>0</v>
      </c>
      <c r="K197" s="213"/>
      <c r="L197" s="213"/>
      <c r="M197" s="216">
        <v>0</v>
      </c>
      <c r="N197" s="216">
        <v>0</v>
      </c>
      <c r="O197" s="216">
        <v>0</v>
      </c>
      <c r="P197" s="216">
        <v>0</v>
      </c>
      <c r="Q197" s="216">
        <v>0</v>
      </c>
      <c r="R197" s="216">
        <v>0</v>
      </c>
      <c r="S197" s="115"/>
    </row>
    <row r="198" spans="1:19" ht="14.25" customHeight="1">
      <c r="A198" s="147"/>
      <c r="B198" s="208"/>
      <c r="C198" s="154" t="s">
        <v>170</v>
      </c>
      <c r="D198" s="155"/>
      <c r="E198" s="156"/>
      <c r="F198" s="212" t="s">
        <v>104</v>
      </c>
      <c r="G198" s="213">
        <v>9</v>
      </c>
      <c r="H198" s="214"/>
      <c r="I198" s="215"/>
      <c r="J198" s="215">
        <f>ROUND(H198*I198,2)</f>
        <v>0</v>
      </c>
      <c r="K198" s="213"/>
      <c r="L198" s="213"/>
      <c r="M198" s="216">
        <f>SUM(I198:L198)</f>
        <v>0</v>
      </c>
      <c r="N198" s="216">
        <f>ROUND(G198*H198,2)</f>
        <v>0</v>
      </c>
      <c r="O198" s="216">
        <f>ROUND(G198*J198,2)</f>
        <v>0</v>
      </c>
      <c r="P198" s="216">
        <f>ROUND(G198*K198,2)</f>
        <v>0</v>
      </c>
      <c r="Q198" s="216">
        <f>ROUND(G198*L198,2)</f>
        <v>0</v>
      </c>
      <c r="R198" s="216">
        <f>SUM(O198:Q198)</f>
        <v>0</v>
      </c>
      <c r="S198" s="115"/>
    </row>
    <row r="199" spans="1:18" ht="14.25" customHeight="1">
      <c r="A199" s="147"/>
      <c r="B199" s="208"/>
      <c r="C199" s="154" t="s">
        <v>217</v>
      </c>
      <c r="D199" s="155"/>
      <c r="E199" s="156"/>
      <c r="F199" s="212" t="s">
        <v>78</v>
      </c>
      <c r="G199" s="213">
        <f>G198*1.6</f>
        <v>14.4</v>
      </c>
      <c r="H199" s="214"/>
      <c r="I199" s="215"/>
      <c r="J199" s="215">
        <v>0</v>
      </c>
      <c r="K199" s="213"/>
      <c r="L199" s="213"/>
      <c r="M199" s="216">
        <f>SUM(I199:L199)</f>
        <v>0</v>
      </c>
      <c r="N199" s="216">
        <f>ROUND(G199*H199,2)</f>
        <v>0</v>
      </c>
      <c r="O199" s="216">
        <f>ROUND(G199*J199,2)</f>
        <v>0</v>
      </c>
      <c r="P199" s="216">
        <f>ROUND(G199*K199,2)</f>
        <v>0</v>
      </c>
      <c r="Q199" s="216">
        <f>ROUND(G199*L199,2)</f>
        <v>0</v>
      </c>
      <c r="R199" s="216">
        <f>SUM(O199:Q199)</f>
        <v>0</v>
      </c>
    </row>
    <row r="200" spans="1:18" ht="12.75">
      <c r="A200" s="147"/>
      <c r="B200" s="208"/>
      <c r="C200" s="154" t="s">
        <v>132</v>
      </c>
      <c r="D200" s="155"/>
      <c r="E200" s="156"/>
      <c r="F200" s="212" t="s">
        <v>104</v>
      </c>
      <c r="G200" s="213">
        <f>G198*0.02</f>
        <v>0.18</v>
      </c>
      <c r="H200" s="214"/>
      <c r="I200" s="215"/>
      <c r="J200" s="215">
        <v>0</v>
      </c>
      <c r="K200" s="213"/>
      <c r="L200" s="213"/>
      <c r="M200" s="216">
        <f>SUM(I200:L200)</f>
        <v>0</v>
      </c>
      <c r="N200" s="216">
        <f>ROUND(G200*H200,2)</f>
        <v>0</v>
      </c>
      <c r="O200" s="216">
        <f>ROUND(G200*J200,2)</f>
        <v>0</v>
      </c>
      <c r="P200" s="216">
        <f>ROUND(G200*K200,2)</f>
        <v>0</v>
      </c>
      <c r="Q200" s="216">
        <f>ROUND(G200*L200,2)</f>
        <v>0</v>
      </c>
      <c r="R200" s="216">
        <f>SUM(O200:Q200)</f>
        <v>0</v>
      </c>
    </row>
    <row r="201" spans="1:18" ht="17.25" customHeight="1">
      <c r="A201" s="147"/>
      <c r="B201" s="208"/>
      <c r="C201" s="154" t="s">
        <v>218</v>
      </c>
      <c r="D201" s="155"/>
      <c r="E201" s="156"/>
      <c r="F201" s="212" t="s">
        <v>78</v>
      </c>
      <c r="G201" s="213">
        <f>G198*0.35</f>
        <v>3.15</v>
      </c>
      <c r="H201" s="214"/>
      <c r="I201" s="215"/>
      <c r="J201" s="215">
        <v>0</v>
      </c>
      <c r="K201" s="213"/>
      <c r="L201" s="213"/>
      <c r="M201" s="216">
        <f>SUM(I201:L201)</f>
        <v>0</v>
      </c>
      <c r="N201" s="216">
        <f>ROUND(G201*H201,2)</f>
        <v>0</v>
      </c>
      <c r="O201" s="216">
        <f>ROUND(G201*J201,2)</f>
        <v>0</v>
      </c>
      <c r="P201" s="216">
        <f>ROUND(G201*K201,2)</f>
        <v>0</v>
      </c>
      <c r="Q201" s="216">
        <f>ROUND(G201*L201,2)</f>
        <v>0</v>
      </c>
      <c r="R201" s="216">
        <f>SUM(O201:Q201)</f>
        <v>0</v>
      </c>
    </row>
    <row r="202" spans="1:18" ht="12.75">
      <c r="A202" s="105"/>
      <c r="B202" s="106"/>
      <c r="C202" s="100"/>
      <c r="D202" s="101"/>
      <c r="E202" s="102"/>
      <c r="F202" s="103"/>
      <c r="G202" s="104"/>
      <c r="H202" s="107"/>
      <c r="I202" s="108"/>
      <c r="J202" s="108"/>
      <c r="K202" s="104"/>
      <c r="L202" s="104"/>
      <c r="M202" s="109"/>
      <c r="N202" s="109"/>
      <c r="O202" s="109"/>
      <c r="P202" s="109"/>
      <c r="Q202" s="109"/>
      <c r="R202" s="109"/>
    </row>
    <row r="203" spans="1:18" ht="12.75">
      <c r="A203" s="147">
        <v>34</v>
      </c>
      <c r="B203" s="208"/>
      <c r="C203" s="154" t="s">
        <v>219</v>
      </c>
      <c r="D203" s="155"/>
      <c r="E203" s="156"/>
      <c r="F203" s="212" t="s">
        <v>112</v>
      </c>
      <c r="G203" s="213">
        <v>1.2</v>
      </c>
      <c r="H203" s="214"/>
      <c r="I203" s="215"/>
      <c r="J203" s="215">
        <f>ROUND(H203*I203,2)</f>
        <v>0</v>
      </c>
      <c r="K203" s="217"/>
      <c r="L203" s="213"/>
      <c r="M203" s="216">
        <f>SUM(I203:L203)</f>
        <v>0</v>
      </c>
      <c r="N203" s="216">
        <f>ROUND(G203*H203,2)</f>
        <v>0</v>
      </c>
      <c r="O203" s="216">
        <f>ROUND(G203*J203,2)</f>
        <v>0</v>
      </c>
      <c r="P203" s="216">
        <f>ROUND(G203*K203,2)</f>
        <v>0</v>
      </c>
      <c r="Q203" s="216">
        <f>ROUND(G203*L203,2)</f>
        <v>0</v>
      </c>
      <c r="R203" s="216">
        <f>SUM(O203:Q203)</f>
        <v>0</v>
      </c>
    </row>
    <row r="204" spans="1:18" ht="12.75">
      <c r="A204" s="147"/>
      <c r="B204" s="208"/>
      <c r="C204" s="154" t="s">
        <v>220</v>
      </c>
      <c r="D204" s="155"/>
      <c r="E204" s="156"/>
      <c r="F204" s="212" t="s">
        <v>221</v>
      </c>
      <c r="G204" s="213">
        <f>G203*380</f>
        <v>456</v>
      </c>
      <c r="H204" s="214"/>
      <c r="I204" s="215"/>
      <c r="J204" s="215">
        <v>0</v>
      </c>
      <c r="K204" s="213"/>
      <c r="L204" s="213"/>
      <c r="M204" s="216">
        <f>SUM(I204:L204)</f>
        <v>0</v>
      </c>
      <c r="N204" s="216">
        <f>ROUND(G204*H204,2)</f>
        <v>0</v>
      </c>
      <c r="O204" s="216">
        <f>ROUND(G204*J204,2)</f>
        <v>0</v>
      </c>
      <c r="P204" s="216">
        <f>ROUND(G204*K204,2)</f>
        <v>0</v>
      </c>
      <c r="Q204" s="216">
        <f>ROUND(G204*L204,2)</f>
        <v>0</v>
      </c>
      <c r="R204" s="216">
        <f>SUM(O204:Q204)</f>
        <v>0</v>
      </c>
    </row>
    <row r="205" spans="1:18" ht="15" customHeight="1">
      <c r="A205" s="105"/>
      <c r="B205" s="45"/>
      <c r="C205" s="154" t="s">
        <v>222</v>
      </c>
      <c r="D205" s="155"/>
      <c r="E205" s="156"/>
      <c r="F205" s="212" t="s">
        <v>112</v>
      </c>
      <c r="G205" s="213">
        <f>G203*0.25</f>
        <v>0.3</v>
      </c>
      <c r="H205" s="214"/>
      <c r="I205" s="215"/>
      <c r="J205" s="215">
        <v>0</v>
      </c>
      <c r="K205" s="213"/>
      <c r="L205" s="213"/>
      <c r="M205" s="216">
        <f>SUM(I205:L205)</f>
        <v>0</v>
      </c>
      <c r="N205" s="216">
        <f>ROUND(G205*H205,2)</f>
        <v>0</v>
      </c>
      <c r="O205" s="216">
        <f>ROUND(G205*J205,2)</f>
        <v>0</v>
      </c>
      <c r="P205" s="216">
        <f>ROUND(G205*K205,2)</f>
        <v>0</v>
      </c>
      <c r="Q205" s="216">
        <f>ROUND(G205*L205,2)</f>
        <v>0</v>
      </c>
      <c r="R205" s="216">
        <f>SUM(O205:Q205)</f>
        <v>0</v>
      </c>
    </row>
    <row r="206" spans="1:18" ht="13.5">
      <c r="A206" s="105"/>
      <c r="B206" s="45" t="s">
        <v>126</v>
      </c>
      <c r="C206" s="290" t="s">
        <v>74</v>
      </c>
      <c r="D206" s="273"/>
      <c r="E206" s="274"/>
      <c r="F206" s="103"/>
      <c r="G206" s="104"/>
      <c r="H206" s="107"/>
      <c r="I206" s="108"/>
      <c r="J206" s="108">
        <v>0</v>
      </c>
      <c r="K206" s="104"/>
      <c r="L206" s="104"/>
      <c r="M206" s="109">
        <v>0</v>
      </c>
      <c r="N206" s="109">
        <v>0</v>
      </c>
      <c r="O206" s="109">
        <v>0</v>
      </c>
      <c r="P206" s="109">
        <v>0</v>
      </c>
      <c r="Q206" s="109">
        <v>0</v>
      </c>
      <c r="R206" s="109">
        <v>0</v>
      </c>
    </row>
    <row r="207" spans="1:18" ht="13.5">
      <c r="A207" s="147">
        <v>34</v>
      </c>
      <c r="B207" s="230" t="s">
        <v>123</v>
      </c>
      <c r="C207" s="330" t="s">
        <v>224</v>
      </c>
      <c r="D207" s="331"/>
      <c r="E207" s="332"/>
      <c r="F207" s="146"/>
      <c r="G207" s="145"/>
      <c r="H207" s="220"/>
      <c r="I207" s="179"/>
      <c r="J207" s="179">
        <v>0</v>
      </c>
      <c r="K207" s="145"/>
      <c r="L207" s="145"/>
      <c r="M207" s="221">
        <v>0</v>
      </c>
      <c r="N207" s="221">
        <v>0</v>
      </c>
      <c r="O207" s="221">
        <v>0</v>
      </c>
      <c r="P207" s="221">
        <v>0</v>
      </c>
      <c r="Q207" s="221">
        <v>0</v>
      </c>
      <c r="R207" s="221">
        <v>0</v>
      </c>
    </row>
    <row r="208" spans="1:18" ht="13.5">
      <c r="A208" s="147"/>
      <c r="B208" s="230"/>
      <c r="C208" s="278" t="s">
        <v>223</v>
      </c>
      <c r="D208" s="279"/>
      <c r="E208" s="269"/>
      <c r="F208" s="146" t="s">
        <v>104</v>
      </c>
      <c r="G208" s="145">
        <v>56.4</v>
      </c>
      <c r="H208" s="220"/>
      <c r="I208" s="179"/>
      <c r="J208" s="179">
        <f>ROUND(H208*I208,2)</f>
        <v>0</v>
      </c>
      <c r="K208" s="145"/>
      <c r="L208" s="145"/>
      <c r="M208" s="221">
        <f>SUM(I208:L208)</f>
        <v>0</v>
      </c>
      <c r="N208" s="221">
        <f>ROUND(G208*H208,2)</f>
        <v>0</v>
      </c>
      <c r="O208" s="221">
        <f>ROUND(G208*J208,2)</f>
        <v>0</v>
      </c>
      <c r="P208" s="221">
        <f>ROUND(G208*K208,2)</f>
        <v>0</v>
      </c>
      <c r="Q208" s="221">
        <f>ROUND(G208*L208,2)</f>
        <v>0</v>
      </c>
      <c r="R208" s="221">
        <f>SUM(O208:Q208)</f>
        <v>0</v>
      </c>
    </row>
    <row r="209" spans="1:18" ht="13.5">
      <c r="A209" s="105"/>
      <c r="B209" s="45"/>
      <c r="C209" s="100"/>
      <c r="D209" s="101"/>
      <c r="E209" s="102"/>
      <c r="F209" s="103"/>
      <c r="G209" s="104"/>
      <c r="H209" s="107"/>
      <c r="I209" s="108"/>
      <c r="J209" s="108"/>
      <c r="K209" s="104"/>
      <c r="L209" s="104"/>
      <c r="M209" s="109"/>
      <c r="N209" s="109"/>
      <c r="O209" s="109"/>
      <c r="P209" s="109"/>
      <c r="Q209" s="109"/>
      <c r="R209" s="109"/>
    </row>
    <row r="210" spans="1:18" ht="12.75">
      <c r="A210" s="147">
        <v>36</v>
      </c>
      <c r="B210" s="148"/>
      <c r="C210" s="278" t="s">
        <v>166</v>
      </c>
      <c r="D210" s="279"/>
      <c r="E210" s="269"/>
      <c r="F210" s="146"/>
      <c r="G210" s="145"/>
      <c r="H210" s="220"/>
      <c r="I210" s="179"/>
      <c r="J210" s="179">
        <v>0</v>
      </c>
      <c r="K210" s="145"/>
      <c r="L210" s="145"/>
      <c r="M210" s="221">
        <v>0</v>
      </c>
      <c r="N210" s="221">
        <v>0</v>
      </c>
      <c r="O210" s="221">
        <v>0</v>
      </c>
      <c r="P210" s="221">
        <v>0</v>
      </c>
      <c r="Q210" s="221">
        <v>0</v>
      </c>
      <c r="R210" s="221">
        <v>0</v>
      </c>
    </row>
    <row r="211" spans="1:18" ht="12.75">
      <c r="A211" s="147"/>
      <c r="B211" s="148"/>
      <c r="C211" s="278" t="s">
        <v>176</v>
      </c>
      <c r="D211" s="279"/>
      <c r="E211" s="269"/>
      <c r="F211" s="146" t="s">
        <v>104</v>
      </c>
      <c r="G211" s="145">
        <v>56.4</v>
      </c>
      <c r="H211" s="220"/>
      <c r="I211" s="179"/>
      <c r="J211" s="179">
        <f>ROUND(H211*I211,2)</f>
        <v>0</v>
      </c>
      <c r="K211" s="145"/>
      <c r="L211" s="145"/>
      <c r="M211" s="221">
        <f>SUM(I211:L211)</f>
        <v>0</v>
      </c>
      <c r="N211" s="221">
        <f>ROUND(G211*H211,2)</f>
        <v>0</v>
      </c>
      <c r="O211" s="221">
        <f>ROUND(G211*J211,2)</f>
        <v>0</v>
      </c>
      <c r="P211" s="221">
        <f>ROUND(G211*K211,2)</f>
        <v>0</v>
      </c>
      <c r="Q211" s="221">
        <f>ROUND(G211*L211,2)</f>
        <v>0</v>
      </c>
      <c r="R211" s="221">
        <f>SUM(O211:Q211)</f>
        <v>0</v>
      </c>
    </row>
    <row r="212" spans="1:19" ht="12.75">
      <c r="A212" s="147"/>
      <c r="B212" s="148"/>
      <c r="C212" s="278" t="s">
        <v>153</v>
      </c>
      <c r="D212" s="279"/>
      <c r="E212" s="269"/>
      <c r="F212" s="146" t="s">
        <v>78</v>
      </c>
      <c r="G212" s="145">
        <f>G211*3.5</f>
        <v>197.4</v>
      </c>
      <c r="H212" s="220"/>
      <c r="I212" s="179"/>
      <c r="J212" s="179">
        <v>0</v>
      </c>
      <c r="K212" s="145"/>
      <c r="L212" s="145"/>
      <c r="M212" s="221">
        <f>SUM(I212:L212)</f>
        <v>0</v>
      </c>
      <c r="N212" s="221">
        <f>ROUND(G212*H212,2)</f>
        <v>0</v>
      </c>
      <c r="O212" s="221">
        <f>ROUND(G212*J212,2)</f>
        <v>0</v>
      </c>
      <c r="P212" s="221">
        <f>ROUND(G212*K212,2)</f>
        <v>0</v>
      </c>
      <c r="Q212" s="221">
        <f>ROUND(G212*L212,2)</f>
        <v>0</v>
      </c>
      <c r="R212" s="221">
        <f>SUM(O212:Q212)</f>
        <v>0</v>
      </c>
      <c r="S212" s="115"/>
    </row>
    <row r="213" spans="1:19" ht="12.75">
      <c r="A213" s="105"/>
      <c r="B213" s="106" t="s">
        <v>163</v>
      </c>
      <c r="C213" s="290" t="s">
        <v>74</v>
      </c>
      <c r="D213" s="273"/>
      <c r="E213" s="274"/>
      <c r="F213" s="103"/>
      <c r="G213" s="104"/>
      <c r="H213" s="107"/>
      <c r="I213" s="108"/>
      <c r="J213" s="108">
        <v>0</v>
      </c>
      <c r="K213" s="104"/>
      <c r="L213" s="104"/>
      <c r="M213" s="109">
        <v>0</v>
      </c>
      <c r="N213" s="109">
        <v>0</v>
      </c>
      <c r="O213" s="109">
        <v>0</v>
      </c>
      <c r="P213" s="109">
        <v>0</v>
      </c>
      <c r="Q213" s="109">
        <v>0</v>
      </c>
      <c r="R213" s="109">
        <v>0</v>
      </c>
      <c r="S213" s="115"/>
    </row>
    <row r="214" spans="1:19" ht="12.75">
      <c r="A214" s="147">
        <v>37</v>
      </c>
      <c r="B214" s="208"/>
      <c r="C214" s="154" t="s">
        <v>225</v>
      </c>
      <c r="D214" s="155"/>
      <c r="E214" s="156"/>
      <c r="F214" s="212"/>
      <c r="G214" s="213"/>
      <c r="H214" s="214"/>
      <c r="I214" s="215"/>
      <c r="J214" s="215">
        <v>0</v>
      </c>
      <c r="K214" s="213"/>
      <c r="L214" s="213"/>
      <c r="M214" s="216">
        <v>0</v>
      </c>
      <c r="N214" s="216">
        <v>0</v>
      </c>
      <c r="O214" s="216">
        <v>0</v>
      </c>
      <c r="P214" s="216">
        <v>0</v>
      </c>
      <c r="Q214" s="216">
        <v>0</v>
      </c>
      <c r="R214" s="216">
        <v>0</v>
      </c>
      <c r="S214" s="115"/>
    </row>
    <row r="215" spans="1:19" ht="12.75">
      <c r="A215" s="147"/>
      <c r="B215" s="208"/>
      <c r="C215" s="154" t="s">
        <v>131</v>
      </c>
      <c r="D215" s="155"/>
      <c r="E215" s="156"/>
      <c r="F215" s="212" t="s">
        <v>104</v>
      </c>
      <c r="G215" s="213">
        <v>56.4</v>
      </c>
      <c r="H215" s="214"/>
      <c r="I215" s="215"/>
      <c r="J215" s="179">
        <f>ROUND(H215*I215,2)</f>
        <v>0</v>
      </c>
      <c r="K215" s="145"/>
      <c r="L215" s="145"/>
      <c r="M215" s="221">
        <f>SUM(I215:L215)</f>
        <v>0</v>
      </c>
      <c r="N215" s="221">
        <f>ROUND(G215*H215,2)</f>
        <v>0</v>
      </c>
      <c r="O215" s="221">
        <f>ROUND(G215*J215,2)</f>
        <v>0</v>
      </c>
      <c r="P215" s="221">
        <f>ROUND(G215*K215,2)</f>
        <v>0</v>
      </c>
      <c r="Q215" s="221">
        <f>ROUND(G215*L215,2)</f>
        <v>0</v>
      </c>
      <c r="R215" s="221">
        <f>SUM(O215:Q215)</f>
        <v>0</v>
      </c>
      <c r="S215" s="115"/>
    </row>
    <row r="216" spans="1:20" s="110" customFormat="1" ht="13.5" customHeight="1">
      <c r="A216" s="147"/>
      <c r="B216" s="208"/>
      <c r="C216" s="154" t="s">
        <v>226</v>
      </c>
      <c r="D216" s="155"/>
      <c r="E216" s="156"/>
      <c r="F216" s="212" t="s">
        <v>78</v>
      </c>
      <c r="G216" s="213">
        <f>G215*1.6</f>
        <v>90.24000000000001</v>
      </c>
      <c r="H216" s="214"/>
      <c r="I216" s="215"/>
      <c r="J216" s="215">
        <v>0</v>
      </c>
      <c r="K216" s="213"/>
      <c r="L216" s="213"/>
      <c r="M216" s="221">
        <f>SUM(I216:L216)</f>
        <v>0</v>
      </c>
      <c r="N216" s="221">
        <f>ROUND(G216*H216,2)</f>
        <v>0</v>
      </c>
      <c r="O216" s="221">
        <f>ROUND(G216*J216,2)</f>
        <v>0</v>
      </c>
      <c r="P216" s="221">
        <f>ROUND(G216*K216,2)</f>
        <v>0</v>
      </c>
      <c r="Q216" s="221">
        <f>ROUND(G216*L216,2)</f>
        <v>0</v>
      </c>
      <c r="R216" s="221">
        <f>SUM(O216:Q216)</f>
        <v>0</v>
      </c>
      <c r="S216" s="115"/>
      <c r="T216" s="112"/>
    </row>
    <row r="217" spans="1:19" ht="12.75">
      <c r="A217" s="147"/>
      <c r="B217" s="208"/>
      <c r="C217" s="154" t="s">
        <v>132</v>
      </c>
      <c r="D217" s="155"/>
      <c r="E217" s="156"/>
      <c r="F217" s="212" t="s">
        <v>104</v>
      </c>
      <c r="G217" s="213">
        <f>G215*0.02</f>
        <v>1.128</v>
      </c>
      <c r="H217" s="214"/>
      <c r="I217" s="215"/>
      <c r="J217" s="215">
        <v>0</v>
      </c>
      <c r="K217" s="213"/>
      <c r="L217" s="213"/>
      <c r="M217" s="221">
        <f>SUM(I217:L217)</f>
        <v>0</v>
      </c>
      <c r="N217" s="221">
        <f>ROUND(G217*H217,2)</f>
        <v>0</v>
      </c>
      <c r="O217" s="221">
        <f>ROUND(G217*J217,2)</f>
        <v>0</v>
      </c>
      <c r="P217" s="221">
        <f>ROUND(G217*K217,2)</f>
        <v>0</v>
      </c>
      <c r="Q217" s="221">
        <f>ROUND(G217*L217,2)</f>
        <v>0</v>
      </c>
      <c r="R217" s="221">
        <f>SUM(O217:Q217)</f>
        <v>0</v>
      </c>
      <c r="S217" s="115"/>
    </row>
    <row r="218" spans="1:19" ht="12" customHeight="1">
      <c r="A218" s="105"/>
      <c r="B218" s="45" t="s">
        <v>165</v>
      </c>
      <c r="C218" s="336" t="s">
        <v>74</v>
      </c>
      <c r="D218" s="337"/>
      <c r="E218" s="338"/>
      <c r="F218" s="5"/>
      <c r="G218" s="1"/>
      <c r="H218" s="236"/>
      <c r="I218" s="237"/>
      <c r="J218" s="237">
        <v>0</v>
      </c>
      <c r="K218" s="1"/>
      <c r="L218" s="1"/>
      <c r="M218" s="238">
        <v>0</v>
      </c>
      <c r="N218" s="238">
        <v>0</v>
      </c>
      <c r="O218" s="238">
        <v>0</v>
      </c>
      <c r="P218" s="238">
        <v>0</v>
      </c>
      <c r="Q218" s="238">
        <v>0</v>
      </c>
      <c r="R218" s="238">
        <v>0</v>
      </c>
      <c r="S218" s="115"/>
    </row>
    <row r="219" spans="1:19" ht="15" customHeight="1">
      <c r="A219" s="147">
        <v>38</v>
      </c>
      <c r="B219" s="148"/>
      <c r="C219" s="278" t="s">
        <v>227</v>
      </c>
      <c r="D219" s="279"/>
      <c r="E219" s="269"/>
      <c r="F219" s="146"/>
      <c r="G219" s="145"/>
      <c r="H219" s="220"/>
      <c r="I219" s="179"/>
      <c r="J219" s="179">
        <v>0</v>
      </c>
      <c r="K219" s="145"/>
      <c r="L219" s="145"/>
      <c r="M219" s="221">
        <v>0</v>
      </c>
      <c r="N219" s="221">
        <v>0</v>
      </c>
      <c r="O219" s="221">
        <v>0</v>
      </c>
      <c r="P219" s="221">
        <v>0</v>
      </c>
      <c r="Q219" s="221">
        <v>0</v>
      </c>
      <c r="R219" s="221">
        <v>0</v>
      </c>
      <c r="S219" s="115"/>
    </row>
    <row r="220" spans="1:19" ht="15" customHeight="1">
      <c r="A220" s="147"/>
      <c r="B220" s="148"/>
      <c r="C220" s="278" t="s">
        <v>228</v>
      </c>
      <c r="D220" s="279"/>
      <c r="E220" s="269"/>
      <c r="F220" s="146" t="s">
        <v>104</v>
      </c>
      <c r="G220" s="145">
        <v>56.4</v>
      </c>
      <c r="H220" s="220"/>
      <c r="I220" s="179"/>
      <c r="J220" s="179">
        <f>ROUND(H220*I220,2)</f>
        <v>0</v>
      </c>
      <c r="K220" s="145"/>
      <c r="L220" s="145"/>
      <c r="M220" s="221">
        <f>SUM(I220:L220)</f>
        <v>0</v>
      </c>
      <c r="N220" s="221">
        <f>ROUND(G220*H220,2)</f>
        <v>0</v>
      </c>
      <c r="O220" s="221">
        <f>ROUND(G220*J220,2)</f>
        <v>0</v>
      </c>
      <c r="P220" s="221">
        <f>ROUND(G220*K220,2)</f>
        <v>0</v>
      </c>
      <c r="Q220" s="221">
        <f>ROUND(G220*L220,2)</f>
        <v>0</v>
      </c>
      <c r="R220" s="221">
        <f>SUM(O220:Q220)</f>
        <v>0</v>
      </c>
      <c r="S220" s="115"/>
    </row>
    <row r="221" spans="1:24" ht="12.75">
      <c r="A221" s="147"/>
      <c r="B221" s="148"/>
      <c r="C221" s="278" t="s">
        <v>216</v>
      </c>
      <c r="D221" s="279"/>
      <c r="E221" s="269"/>
      <c r="F221" s="146" t="s">
        <v>78</v>
      </c>
      <c r="G221" s="145">
        <f>G220*0.35</f>
        <v>19.74</v>
      </c>
      <c r="H221" s="220"/>
      <c r="I221" s="179"/>
      <c r="J221" s="179">
        <v>0</v>
      </c>
      <c r="K221" s="145"/>
      <c r="L221" s="145"/>
      <c r="M221" s="221">
        <f>SUM(I221:L221)</f>
        <v>0</v>
      </c>
      <c r="N221" s="221">
        <f>ROUND(G221*H221,2)</f>
        <v>0</v>
      </c>
      <c r="O221" s="221">
        <f>ROUND(G221*J221,2)</f>
        <v>0</v>
      </c>
      <c r="P221" s="221">
        <f>ROUND(G221*K221,2)</f>
        <v>0</v>
      </c>
      <c r="Q221" s="221">
        <f>ROUND(G221*L221,2)</f>
        <v>0</v>
      </c>
      <c r="R221" s="221">
        <f>SUM(O221:Q221)</f>
        <v>0</v>
      </c>
      <c r="S221" s="115"/>
      <c r="X221" s="89" t="s">
        <v>197</v>
      </c>
    </row>
    <row r="222" spans="1:20" s="36" customFormat="1" ht="14.25" customHeight="1">
      <c r="A222" s="147"/>
      <c r="B222" s="148"/>
      <c r="C222" s="278" t="s">
        <v>154</v>
      </c>
      <c r="D222" s="279"/>
      <c r="E222" s="269"/>
      <c r="F222" s="146" t="s">
        <v>78</v>
      </c>
      <c r="G222" s="145">
        <f>G220*1.6</f>
        <v>90.24000000000001</v>
      </c>
      <c r="H222" s="220"/>
      <c r="I222" s="179"/>
      <c r="J222" s="179">
        <v>0</v>
      </c>
      <c r="K222" s="145"/>
      <c r="L222" s="145"/>
      <c r="M222" s="221">
        <f>SUM(I222:L222)</f>
        <v>0</v>
      </c>
      <c r="N222" s="221">
        <f>ROUND(G222*H222,2)</f>
        <v>0</v>
      </c>
      <c r="O222" s="221">
        <f>ROUND(G222*J222,2)</f>
        <v>0</v>
      </c>
      <c r="P222" s="221">
        <f>ROUND(G222*K222,2)</f>
        <v>0</v>
      </c>
      <c r="Q222" s="221">
        <f>ROUND(G222*L222,2)</f>
        <v>0</v>
      </c>
      <c r="R222" s="221">
        <f>SUM(O222:Q222)</f>
        <v>0</v>
      </c>
      <c r="S222" s="115"/>
      <c r="T222" s="37"/>
    </row>
    <row r="223" spans="1:18" ht="15.75" customHeight="1">
      <c r="A223" s="147"/>
      <c r="B223" s="148"/>
      <c r="C223" s="278" t="s">
        <v>132</v>
      </c>
      <c r="D223" s="279"/>
      <c r="E223" s="269"/>
      <c r="F223" s="146" t="s">
        <v>104</v>
      </c>
      <c r="G223" s="145">
        <f>G220*0.02</f>
        <v>1.128</v>
      </c>
      <c r="H223" s="220"/>
      <c r="I223" s="179"/>
      <c r="J223" s="179">
        <v>0</v>
      </c>
      <c r="K223" s="145"/>
      <c r="L223" s="145"/>
      <c r="M223" s="221">
        <f>SUM(I223:L223)</f>
        <v>0</v>
      </c>
      <c r="N223" s="221">
        <f>ROUND(G223*H223,2)</f>
        <v>0</v>
      </c>
      <c r="O223" s="221">
        <f>ROUND(G223*J223,2)</f>
        <v>0</v>
      </c>
      <c r="P223" s="221">
        <f>ROUND(G223*K223,2)</f>
        <v>0</v>
      </c>
      <c r="Q223" s="221">
        <f>ROUND(G223*L223,2)</f>
        <v>0</v>
      </c>
      <c r="R223" s="221">
        <f>SUM(O223:Q223)</f>
        <v>0</v>
      </c>
    </row>
    <row r="224" spans="1:18" ht="12.75" customHeight="1">
      <c r="A224" s="105"/>
      <c r="B224" s="106"/>
      <c r="C224" s="100"/>
      <c r="D224" s="101"/>
      <c r="E224" s="102"/>
      <c r="F224" s="103"/>
      <c r="G224" s="104"/>
      <c r="H224" s="107"/>
      <c r="I224" s="108"/>
      <c r="J224" s="108"/>
      <c r="K224" s="104"/>
      <c r="L224" s="104"/>
      <c r="M224" s="109"/>
      <c r="N224" s="109"/>
      <c r="O224" s="109"/>
      <c r="P224" s="109"/>
      <c r="Q224" s="109"/>
      <c r="R224" s="109"/>
    </row>
    <row r="225" spans="1:18" ht="16.5" customHeight="1">
      <c r="A225" s="105">
        <v>39</v>
      </c>
      <c r="B225" s="106" t="s">
        <v>142</v>
      </c>
      <c r="C225" s="290" t="s">
        <v>242</v>
      </c>
      <c r="D225" s="273"/>
      <c r="E225" s="274"/>
      <c r="F225" s="103"/>
      <c r="G225" s="104"/>
      <c r="H225" s="107"/>
      <c r="I225" s="108"/>
      <c r="J225" s="108">
        <v>0</v>
      </c>
      <c r="K225" s="104"/>
      <c r="L225" s="104"/>
      <c r="M225" s="109">
        <v>0</v>
      </c>
      <c r="N225" s="109">
        <v>0</v>
      </c>
      <c r="O225" s="109">
        <v>0</v>
      </c>
      <c r="P225" s="109">
        <v>0</v>
      </c>
      <c r="Q225" s="109">
        <v>0</v>
      </c>
      <c r="R225" s="109">
        <v>0</v>
      </c>
    </row>
    <row r="226" spans="1:18" ht="12.75" customHeight="1">
      <c r="A226" s="105"/>
      <c r="B226" s="106"/>
      <c r="C226" s="290" t="s">
        <v>243</v>
      </c>
      <c r="D226" s="273"/>
      <c r="E226" s="274"/>
      <c r="F226" s="103"/>
      <c r="G226" s="104"/>
      <c r="H226" s="107"/>
      <c r="I226" s="108"/>
      <c r="J226" s="108">
        <v>0</v>
      </c>
      <c r="K226" s="104"/>
      <c r="L226" s="104"/>
      <c r="M226" s="109">
        <v>0</v>
      </c>
      <c r="N226" s="109">
        <v>0</v>
      </c>
      <c r="O226" s="109">
        <v>0</v>
      </c>
      <c r="P226" s="109">
        <v>0</v>
      </c>
      <c r="Q226" s="109">
        <v>0</v>
      </c>
      <c r="R226" s="109">
        <v>0</v>
      </c>
    </row>
    <row r="227" spans="1:18" ht="15" customHeight="1">
      <c r="A227" s="105"/>
      <c r="B227" s="106"/>
      <c r="C227" s="290" t="s">
        <v>146</v>
      </c>
      <c r="D227" s="273"/>
      <c r="E227" s="274"/>
      <c r="F227" s="103" t="s">
        <v>104</v>
      </c>
      <c r="G227" s="104">
        <v>80.1</v>
      </c>
      <c r="H227" s="107"/>
      <c r="I227" s="108"/>
      <c r="J227" s="108">
        <f>ROUND(H227*I227,2)</f>
        <v>0</v>
      </c>
      <c r="K227" s="104"/>
      <c r="L227" s="104"/>
      <c r="M227" s="109">
        <f>SUM(I227:L227)</f>
        <v>0</v>
      </c>
      <c r="N227" s="109">
        <f>ROUND(G227*H227,2)</f>
        <v>0</v>
      </c>
      <c r="O227" s="109">
        <f>ROUND(G227*J227,2)</f>
        <v>0</v>
      </c>
      <c r="P227" s="109">
        <f>ROUND(G227*K227,2)</f>
        <v>0</v>
      </c>
      <c r="Q227" s="109">
        <f>ROUND(G227*L227,2)</f>
        <v>0</v>
      </c>
      <c r="R227" s="109">
        <f aca="true" t="shared" si="12" ref="R227:R233">SUM(O227:Q227)</f>
        <v>0</v>
      </c>
    </row>
    <row r="228" spans="1:18" ht="12" customHeight="1">
      <c r="A228" s="105"/>
      <c r="B228" s="106"/>
      <c r="C228" s="290" t="s">
        <v>121</v>
      </c>
      <c r="D228" s="273"/>
      <c r="E228" s="274"/>
      <c r="F228" s="103" t="s">
        <v>104</v>
      </c>
      <c r="G228" s="104">
        <f>G227*1.05</f>
        <v>84.105</v>
      </c>
      <c r="H228" s="107"/>
      <c r="I228" s="108"/>
      <c r="J228" s="108">
        <v>0</v>
      </c>
      <c r="K228" s="104"/>
      <c r="L228" s="104"/>
      <c r="M228" s="109">
        <f aca="true" t="shared" si="13" ref="M228:M233">SUM(I228:L228)</f>
        <v>0</v>
      </c>
      <c r="N228" s="109">
        <f aca="true" t="shared" si="14" ref="N228:N233">ROUND(G228*H228,2)</f>
        <v>0</v>
      </c>
      <c r="O228" s="109">
        <f aca="true" t="shared" si="15" ref="O228:O233">ROUND(G228*J228,2)</f>
        <v>0</v>
      </c>
      <c r="P228" s="109">
        <f aca="true" t="shared" si="16" ref="P228:P233">ROUND(G228*K228,2)</f>
        <v>0</v>
      </c>
      <c r="Q228" s="109">
        <f aca="true" t="shared" si="17" ref="Q228:Q233">ROUND(G228*L228,2)</f>
        <v>0</v>
      </c>
      <c r="R228" s="109">
        <f t="shared" si="12"/>
        <v>0</v>
      </c>
    </row>
    <row r="229" spans="1:18" ht="12.75">
      <c r="A229" s="105"/>
      <c r="B229" s="106"/>
      <c r="C229" s="290" t="s">
        <v>116</v>
      </c>
      <c r="D229" s="273"/>
      <c r="E229" s="274"/>
      <c r="F229" s="103" t="s">
        <v>104</v>
      </c>
      <c r="G229" s="104">
        <v>165.83</v>
      </c>
      <c r="H229" s="107"/>
      <c r="I229" s="108"/>
      <c r="J229" s="108">
        <v>0</v>
      </c>
      <c r="K229" s="104"/>
      <c r="L229" s="104"/>
      <c r="M229" s="109">
        <f t="shared" si="13"/>
        <v>0</v>
      </c>
      <c r="N229" s="109">
        <f t="shared" si="14"/>
        <v>0</v>
      </c>
      <c r="O229" s="109">
        <f t="shared" si="15"/>
        <v>0</v>
      </c>
      <c r="P229" s="109">
        <f t="shared" si="16"/>
        <v>0</v>
      </c>
      <c r="Q229" s="109">
        <f t="shared" si="17"/>
        <v>0</v>
      </c>
      <c r="R229" s="109">
        <f t="shared" si="12"/>
        <v>0</v>
      </c>
    </row>
    <row r="230" spans="1:18" ht="12.75">
      <c r="A230" s="105"/>
      <c r="B230" s="106"/>
      <c r="C230" s="290" t="s">
        <v>147</v>
      </c>
      <c r="D230" s="273"/>
      <c r="E230" s="274"/>
      <c r="F230" s="103" t="s">
        <v>50</v>
      </c>
      <c r="G230" s="104">
        <f>G227*0.29</f>
        <v>23.228999999999996</v>
      </c>
      <c r="H230" s="107"/>
      <c r="I230" s="108"/>
      <c r="J230" s="108">
        <v>0</v>
      </c>
      <c r="K230" s="104"/>
      <c r="L230" s="104"/>
      <c r="M230" s="109">
        <f t="shared" si="13"/>
        <v>0</v>
      </c>
      <c r="N230" s="109">
        <f t="shared" si="14"/>
        <v>0</v>
      </c>
      <c r="O230" s="109">
        <f t="shared" si="15"/>
        <v>0</v>
      </c>
      <c r="P230" s="109">
        <f t="shared" si="16"/>
        <v>0</v>
      </c>
      <c r="Q230" s="109">
        <f t="shared" si="17"/>
        <v>0</v>
      </c>
      <c r="R230" s="109">
        <f t="shared" si="12"/>
        <v>0</v>
      </c>
    </row>
    <row r="231" spans="1:18" ht="12.75" customHeight="1">
      <c r="A231" s="105"/>
      <c r="B231" s="106"/>
      <c r="C231" s="290" t="s">
        <v>118</v>
      </c>
      <c r="D231" s="273"/>
      <c r="E231" s="274"/>
      <c r="F231" s="103" t="s">
        <v>75</v>
      </c>
      <c r="G231" s="104">
        <f>G227*2</f>
        <v>160.2</v>
      </c>
      <c r="H231" s="107"/>
      <c r="I231" s="108"/>
      <c r="J231" s="108">
        <v>0</v>
      </c>
      <c r="K231" s="104"/>
      <c r="L231" s="104"/>
      <c r="M231" s="109">
        <f t="shared" si="13"/>
        <v>0</v>
      </c>
      <c r="N231" s="109">
        <f t="shared" si="14"/>
        <v>0</v>
      </c>
      <c r="O231" s="109">
        <f t="shared" si="15"/>
        <v>0</v>
      </c>
      <c r="P231" s="109">
        <f t="shared" si="16"/>
        <v>0</v>
      </c>
      <c r="Q231" s="109">
        <f t="shared" si="17"/>
        <v>0</v>
      </c>
      <c r="R231" s="109">
        <f t="shared" si="12"/>
        <v>0</v>
      </c>
    </row>
    <row r="232" spans="1:18" ht="12.75">
      <c r="A232" s="105"/>
      <c r="B232" s="106"/>
      <c r="C232" s="290" t="s">
        <v>154</v>
      </c>
      <c r="D232" s="273"/>
      <c r="E232" s="274"/>
      <c r="F232" s="103" t="s">
        <v>78</v>
      </c>
      <c r="G232" s="104">
        <f>G227*0.8</f>
        <v>64.08</v>
      </c>
      <c r="H232" s="107"/>
      <c r="I232" s="108"/>
      <c r="J232" s="108">
        <v>0</v>
      </c>
      <c r="K232" s="104"/>
      <c r="L232" s="104"/>
      <c r="M232" s="109">
        <f t="shared" si="13"/>
        <v>0</v>
      </c>
      <c r="N232" s="109">
        <f t="shared" si="14"/>
        <v>0</v>
      </c>
      <c r="O232" s="109">
        <f t="shared" si="15"/>
        <v>0</v>
      </c>
      <c r="P232" s="109">
        <f t="shared" si="16"/>
        <v>0</v>
      </c>
      <c r="Q232" s="109">
        <f t="shared" si="17"/>
        <v>0</v>
      </c>
      <c r="R232" s="109">
        <f t="shared" si="12"/>
        <v>0</v>
      </c>
    </row>
    <row r="233" spans="1:18" ht="12.75">
      <c r="A233" s="105"/>
      <c r="B233" s="106"/>
      <c r="C233" s="290" t="s">
        <v>115</v>
      </c>
      <c r="D233" s="273"/>
      <c r="E233" s="274"/>
      <c r="F233" s="103" t="s">
        <v>73</v>
      </c>
      <c r="G233" s="104">
        <f>G227*1.5</f>
        <v>120.14999999999999</v>
      </c>
      <c r="H233" s="107"/>
      <c r="I233" s="108"/>
      <c r="J233" s="108">
        <v>0</v>
      </c>
      <c r="K233" s="104"/>
      <c r="L233" s="104"/>
      <c r="M233" s="109">
        <f t="shared" si="13"/>
        <v>0</v>
      </c>
      <c r="N233" s="109">
        <f t="shared" si="14"/>
        <v>0</v>
      </c>
      <c r="O233" s="109">
        <f t="shared" si="15"/>
        <v>0</v>
      </c>
      <c r="P233" s="109">
        <f t="shared" si="16"/>
        <v>0</v>
      </c>
      <c r="Q233" s="109">
        <f t="shared" si="17"/>
        <v>0</v>
      </c>
      <c r="R233" s="109">
        <f t="shared" si="12"/>
        <v>0</v>
      </c>
    </row>
    <row r="234" spans="1:18" ht="12.75">
      <c r="A234" s="105"/>
      <c r="B234" s="106"/>
      <c r="C234" s="290" t="s">
        <v>74</v>
      </c>
      <c r="D234" s="273"/>
      <c r="E234" s="274"/>
      <c r="F234" s="103"/>
      <c r="G234" s="104"/>
      <c r="H234" s="107"/>
      <c r="I234" s="108"/>
      <c r="J234" s="108">
        <v>0</v>
      </c>
      <c r="K234" s="104"/>
      <c r="L234" s="104"/>
      <c r="M234" s="109">
        <v>0</v>
      </c>
      <c r="N234" s="109">
        <v>0</v>
      </c>
      <c r="O234" s="109">
        <v>0</v>
      </c>
      <c r="P234" s="109">
        <v>0</v>
      </c>
      <c r="Q234" s="109">
        <v>0</v>
      </c>
      <c r="R234" s="109">
        <v>0</v>
      </c>
    </row>
    <row r="235" spans="1:18" ht="12.75">
      <c r="A235" s="105">
        <v>40</v>
      </c>
      <c r="B235" s="106" t="s">
        <v>135</v>
      </c>
      <c r="C235" s="290" t="s">
        <v>148</v>
      </c>
      <c r="D235" s="273"/>
      <c r="E235" s="274"/>
      <c r="F235" s="103"/>
      <c r="G235" s="104"/>
      <c r="H235" s="107"/>
      <c r="I235" s="108"/>
      <c r="J235" s="108">
        <v>0</v>
      </c>
      <c r="K235" s="104"/>
      <c r="L235" s="104"/>
      <c r="M235" s="109">
        <v>0</v>
      </c>
      <c r="N235" s="109">
        <v>0</v>
      </c>
      <c r="O235" s="109">
        <v>0</v>
      </c>
      <c r="P235" s="109">
        <v>0</v>
      </c>
      <c r="Q235" s="109">
        <v>0</v>
      </c>
      <c r="R235" s="109">
        <v>0</v>
      </c>
    </row>
    <row r="236" spans="1:18" ht="16.5" customHeight="1">
      <c r="A236" s="105"/>
      <c r="B236" s="106"/>
      <c r="C236" s="290" t="s">
        <v>136</v>
      </c>
      <c r="D236" s="273"/>
      <c r="E236" s="274"/>
      <c r="F236" s="103" t="s">
        <v>104</v>
      </c>
      <c r="G236" s="104">
        <v>80.1</v>
      </c>
      <c r="H236" s="107"/>
      <c r="I236" s="108"/>
      <c r="J236" s="108">
        <f>ROUND(H236*I236,2)</f>
        <v>0</v>
      </c>
      <c r="K236" s="104"/>
      <c r="L236" s="104"/>
      <c r="M236" s="109">
        <f>SUM(I236:L236)</f>
        <v>0</v>
      </c>
      <c r="N236" s="109">
        <f>ROUND(G236*H236,2)</f>
        <v>0</v>
      </c>
      <c r="O236" s="109">
        <f>ROUND(G236*J236,2)</f>
        <v>0</v>
      </c>
      <c r="P236" s="109">
        <f>ROUND(G236*K236,2)</f>
        <v>0</v>
      </c>
      <c r="Q236" s="109">
        <f>ROUND(G236*L236,2)</f>
        <v>0</v>
      </c>
      <c r="R236" s="109">
        <f>SUM(O236:Q236)</f>
        <v>0</v>
      </c>
    </row>
    <row r="237" spans="1:18" ht="11.25" customHeight="1">
      <c r="A237" s="105"/>
      <c r="B237" s="106"/>
      <c r="C237" s="290" t="s">
        <v>154</v>
      </c>
      <c r="D237" s="273"/>
      <c r="E237" s="274"/>
      <c r="F237" s="103" t="s">
        <v>78</v>
      </c>
      <c r="G237" s="104">
        <f>ROUND(G236*1.586,2)</f>
        <v>127.04</v>
      </c>
      <c r="H237" s="107"/>
      <c r="I237" s="108"/>
      <c r="J237" s="108">
        <v>0</v>
      </c>
      <c r="K237" s="104"/>
      <c r="L237" s="104"/>
      <c r="M237" s="109">
        <f>SUM(I237:L237)</f>
        <v>0</v>
      </c>
      <c r="N237" s="109">
        <f>ROUND(G237*H237,2)</f>
        <v>0</v>
      </c>
      <c r="O237" s="109">
        <f>ROUND(G237*J237,2)</f>
        <v>0</v>
      </c>
      <c r="P237" s="109">
        <f>ROUND(G237*K237,2)</f>
        <v>0</v>
      </c>
      <c r="Q237" s="109">
        <f>ROUND(G237*L237,2)</f>
        <v>0</v>
      </c>
      <c r="R237" s="109">
        <f>SUM(O237:Q237)</f>
        <v>0</v>
      </c>
    </row>
    <row r="238" spans="1:18" ht="13.5" customHeight="1">
      <c r="A238" s="105"/>
      <c r="B238" s="106"/>
      <c r="C238" s="290" t="s">
        <v>132</v>
      </c>
      <c r="D238" s="273"/>
      <c r="E238" s="274"/>
      <c r="F238" s="103" t="s">
        <v>104</v>
      </c>
      <c r="G238" s="104">
        <f>ROUND(G236*0.02,2)</f>
        <v>1.6</v>
      </c>
      <c r="H238" s="107"/>
      <c r="I238" s="108"/>
      <c r="J238" s="108">
        <v>0</v>
      </c>
      <c r="K238" s="104"/>
      <c r="L238" s="104"/>
      <c r="M238" s="109">
        <f>SUM(I238:L238)</f>
        <v>0</v>
      </c>
      <c r="N238" s="109">
        <f>ROUND(G238*H238,2)</f>
        <v>0</v>
      </c>
      <c r="O238" s="109">
        <f>ROUND(G238*J238,2)</f>
        <v>0</v>
      </c>
      <c r="P238" s="109">
        <f>ROUND(G238*K238,2)</f>
        <v>0</v>
      </c>
      <c r="Q238" s="109">
        <f>ROUND(G238*L238,2)</f>
        <v>0</v>
      </c>
      <c r="R238" s="109">
        <f>SUM(O238:Q238)</f>
        <v>0</v>
      </c>
    </row>
    <row r="239" spans="1:18" ht="15" customHeight="1">
      <c r="A239" s="105"/>
      <c r="B239" s="106"/>
      <c r="C239" s="100"/>
      <c r="D239" s="101"/>
      <c r="E239" s="102"/>
      <c r="F239" s="103"/>
      <c r="G239" s="104"/>
      <c r="H239" s="107"/>
      <c r="I239" s="108"/>
      <c r="J239" s="108"/>
      <c r="K239" s="104"/>
      <c r="L239" s="104"/>
      <c r="M239" s="109"/>
      <c r="N239" s="109"/>
      <c r="O239" s="109"/>
      <c r="P239" s="109"/>
      <c r="Q239" s="109"/>
      <c r="R239" s="109"/>
    </row>
    <row r="240" spans="1:18" ht="16.5" customHeight="1">
      <c r="A240" s="105">
        <v>41</v>
      </c>
      <c r="B240" s="106" t="s">
        <v>149</v>
      </c>
      <c r="C240" s="290" t="s">
        <v>150</v>
      </c>
      <c r="D240" s="273"/>
      <c r="E240" s="274"/>
      <c r="F240" s="103"/>
      <c r="G240" s="104"/>
      <c r="H240" s="107"/>
      <c r="I240" s="108"/>
      <c r="J240" s="108">
        <v>0</v>
      </c>
      <c r="K240" s="104"/>
      <c r="L240" s="104"/>
      <c r="M240" s="109">
        <v>0</v>
      </c>
      <c r="N240" s="109">
        <v>0</v>
      </c>
      <c r="O240" s="109">
        <v>0</v>
      </c>
      <c r="P240" s="109">
        <v>0</v>
      </c>
      <c r="Q240" s="109">
        <v>0</v>
      </c>
      <c r="R240" s="109">
        <v>0</v>
      </c>
    </row>
    <row r="241" spans="1:18" ht="15" customHeight="1">
      <c r="A241" s="105"/>
      <c r="B241" s="106"/>
      <c r="C241" s="290" t="s">
        <v>151</v>
      </c>
      <c r="D241" s="273"/>
      <c r="E241" s="274"/>
      <c r="F241" s="103"/>
      <c r="G241" s="104"/>
      <c r="H241" s="107"/>
      <c r="I241" s="108"/>
      <c r="J241" s="108">
        <v>0</v>
      </c>
      <c r="K241" s="104"/>
      <c r="L241" s="104"/>
      <c r="M241" s="109">
        <v>0</v>
      </c>
      <c r="N241" s="109">
        <v>0</v>
      </c>
      <c r="O241" s="109">
        <v>0</v>
      </c>
      <c r="P241" s="109">
        <v>0</v>
      </c>
      <c r="Q241" s="109">
        <v>0</v>
      </c>
      <c r="R241" s="109">
        <v>0</v>
      </c>
    </row>
    <row r="242" spans="1:18" ht="12.75">
      <c r="A242" s="105"/>
      <c r="B242" s="106"/>
      <c r="C242" s="290" t="s">
        <v>152</v>
      </c>
      <c r="D242" s="273"/>
      <c r="E242" s="274"/>
      <c r="F242" s="103" t="s">
        <v>104</v>
      </c>
      <c r="G242" s="104">
        <v>80.1</v>
      </c>
      <c r="H242" s="107"/>
      <c r="I242" s="108"/>
      <c r="J242" s="108">
        <f>ROUND(H242*I242,2)</f>
        <v>0</v>
      </c>
      <c r="K242" s="104"/>
      <c r="L242" s="104"/>
      <c r="M242" s="109">
        <f>SUM(I242:L242)</f>
        <v>0</v>
      </c>
      <c r="N242" s="109">
        <f>ROUND(G242*H242,2)</f>
        <v>0</v>
      </c>
      <c r="O242" s="109">
        <f>ROUND(G242*J242,2)</f>
        <v>0</v>
      </c>
      <c r="P242" s="109">
        <f>ROUND(G242*K242,2)</f>
        <v>0</v>
      </c>
      <c r="Q242" s="109">
        <f>ROUND(G242*L242,2)</f>
        <v>0</v>
      </c>
      <c r="R242" s="109">
        <f>SUM(O242:Q242)</f>
        <v>0</v>
      </c>
    </row>
    <row r="243" spans="1:18" ht="12.75">
      <c r="A243" s="105"/>
      <c r="B243" s="106"/>
      <c r="C243" s="290" t="s">
        <v>154</v>
      </c>
      <c r="D243" s="273"/>
      <c r="E243" s="274"/>
      <c r="F243" s="103" t="s">
        <v>78</v>
      </c>
      <c r="G243" s="104">
        <f>ROUND(G242*1.6,2)</f>
        <v>128.16</v>
      </c>
      <c r="H243" s="107"/>
      <c r="I243" s="108"/>
      <c r="J243" s="108">
        <v>0</v>
      </c>
      <c r="K243" s="104"/>
      <c r="L243" s="104"/>
      <c r="M243" s="109">
        <f>SUM(I243:L243)</f>
        <v>0</v>
      </c>
      <c r="N243" s="109">
        <f>ROUND(G243*H243,2)</f>
        <v>0</v>
      </c>
      <c r="O243" s="109">
        <f>ROUND(G243*J243,2)</f>
        <v>0</v>
      </c>
      <c r="P243" s="109">
        <f>ROUND(G243*K243,2)</f>
        <v>0</v>
      </c>
      <c r="Q243" s="109">
        <f>ROUND(G243*L243,2)</f>
        <v>0</v>
      </c>
      <c r="R243" s="109">
        <f>SUM(O243:Q243)</f>
        <v>0</v>
      </c>
    </row>
    <row r="244" spans="1:18" ht="12.75">
      <c r="A244" s="105"/>
      <c r="B244" s="106"/>
      <c r="C244" s="290" t="s">
        <v>155</v>
      </c>
      <c r="D244" s="273"/>
      <c r="E244" s="274"/>
      <c r="F244" s="103" t="s">
        <v>78</v>
      </c>
      <c r="G244" s="104">
        <f>ROUND(G242*0.35,2)</f>
        <v>28.04</v>
      </c>
      <c r="H244" s="107"/>
      <c r="I244" s="108"/>
      <c r="J244" s="108">
        <v>0</v>
      </c>
      <c r="K244" s="104"/>
      <c r="L244" s="104"/>
      <c r="M244" s="109">
        <f>SUM(I244:L244)</f>
        <v>0</v>
      </c>
      <c r="N244" s="109">
        <f>ROUND(G244*H244,2)</f>
        <v>0</v>
      </c>
      <c r="O244" s="109">
        <f>ROUND(G244*J244,2)</f>
        <v>0</v>
      </c>
      <c r="P244" s="109">
        <f>ROUND(G244*K244,2)</f>
        <v>0</v>
      </c>
      <c r="Q244" s="109">
        <f>ROUND(G244*L244,2)</f>
        <v>0</v>
      </c>
      <c r="R244" s="109">
        <f>SUM(O244:Q244)</f>
        <v>0</v>
      </c>
    </row>
    <row r="245" spans="1:20" s="36" customFormat="1" ht="15" customHeight="1">
      <c r="A245" s="105"/>
      <c r="B245" s="106"/>
      <c r="C245" s="290" t="s">
        <v>132</v>
      </c>
      <c r="D245" s="273"/>
      <c r="E245" s="274"/>
      <c r="F245" s="103" t="s">
        <v>104</v>
      </c>
      <c r="G245" s="104">
        <f>ROUND(G242*0.02,2)</f>
        <v>1.6</v>
      </c>
      <c r="H245" s="107"/>
      <c r="I245" s="108"/>
      <c r="J245" s="108">
        <v>0</v>
      </c>
      <c r="K245" s="104"/>
      <c r="L245" s="104"/>
      <c r="M245" s="109">
        <f>SUM(I245:L245)</f>
        <v>0</v>
      </c>
      <c r="N245" s="109">
        <f>ROUND(G245*H245,2)</f>
        <v>0</v>
      </c>
      <c r="O245" s="109">
        <f>ROUND(G245*J245,2)</f>
        <v>0</v>
      </c>
      <c r="P245" s="109">
        <f>ROUND(G245*K245,2)</f>
        <v>0</v>
      </c>
      <c r="Q245" s="109">
        <f>ROUND(G245*L245,2)</f>
        <v>0</v>
      </c>
      <c r="R245" s="109">
        <f>SUM(O245:Q245)</f>
        <v>0</v>
      </c>
      <c r="S245" s="115"/>
      <c r="T245" s="37"/>
    </row>
    <row r="246" spans="1:20" s="36" customFormat="1" ht="13.5" customHeight="1">
      <c r="A246" s="105"/>
      <c r="B246" s="106"/>
      <c r="C246" s="100"/>
      <c r="D246" s="101"/>
      <c r="E246" s="102"/>
      <c r="F246" s="103"/>
      <c r="G246" s="104"/>
      <c r="H246" s="107"/>
      <c r="I246" s="108"/>
      <c r="J246" s="108"/>
      <c r="K246" s="104"/>
      <c r="L246" s="104"/>
      <c r="M246" s="109"/>
      <c r="N246" s="109"/>
      <c r="O246" s="109"/>
      <c r="P246" s="109"/>
      <c r="Q246" s="109"/>
      <c r="R246" s="109"/>
      <c r="S246" s="112"/>
      <c r="T246" s="37"/>
    </row>
    <row r="247" spans="1:20" s="36" customFormat="1" ht="13.5" customHeight="1">
      <c r="A247" s="105">
        <v>42</v>
      </c>
      <c r="B247" s="239"/>
      <c r="C247" s="270" t="s">
        <v>247</v>
      </c>
      <c r="D247" s="271"/>
      <c r="E247" s="272"/>
      <c r="F247" s="240" t="s">
        <v>104</v>
      </c>
      <c r="G247" s="241">
        <v>29</v>
      </c>
      <c r="H247" s="242"/>
      <c r="I247" s="223"/>
      <c r="J247" s="108">
        <f>ROUND(H247*I247,2)</f>
        <v>0</v>
      </c>
      <c r="K247" s="241"/>
      <c r="L247" s="241"/>
      <c r="M247" s="109">
        <f>SUM(I247:L247)</f>
        <v>0</v>
      </c>
      <c r="N247" s="109">
        <f>ROUND(G247*H247,2)</f>
        <v>0</v>
      </c>
      <c r="O247" s="109">
        <f>ROUND(G247*J247,2)</f>
        <v>0</v>
      </c>
      <c r="P247" s="109">
        <f>ROUND(G247*K247,2)</f>
        <v>0</v>
      </c>
      <c r="Q247" s="109">
        <f>ROUND(G247*L247,2)</f>
        <v>0</v>
      </c>
      <c r="R247" s="109">
        <f>SUM(O247:Q247)</f>
        <v>0</v>
      </c>
      <c r="S247" s="112"/>
      <c r="T247" s="37"/>
    </row>
    <row r="248" spans="1:18" ht="12.75" customHeight="1">
      <c r="A248" s="105"/>
      <c r="B248" s="45"/>
      <c r="C248" s="2"/>
      <c r="D248" s="3"/>
      <c r="E248" s="4"/>
      <c r="F248" s="5"/>
      <c r="G248" s="1"/>
      <c r="H248" s="236"/>
      <c r="I248" s="237"/>
      <c r="J248" s="237"/>
      <c r="K248" s="1"/>
      <c r="L248" s="1"/>
      <c r="M248" s="238"/>
      <c r="N248" s="238"/>
      <c r="O248" s="238"/>
      <c r="P248" s="238"/>
      <c r="Q248" s="238"/>
      <c r="R248" s="238"/>
    </row>
    <row r="249" spans="1:18" ht="13.5">
      <c r="A249" s="105"/>
      <c r="B249" s="45" t="s">
        <v>7</v>
      </c>
      <c r="C249" s="275" t="s">
        <v>260</v>
      </c>
      <c r="D249" s="316"/>
      <c r="E249" s="317"/>
      <c r="F249" s="103"/>
      <c r="G249" s="104"/>
      <c r="H249" s="107"/>
      <c r="I249" s="108"/>
      <c r="J249" s="108"/>
      <c r="K249" s="104"/>
      <c r="L249" s="104"/>
      <c r="M249" s="109"/>
      <c r="N249" s="109"/>
      <c r="O249" s="109"/>
      <c r="P249" s="109"/>
      <c r="Q249" s="109"/>
      <c r="R249" s="109"/>
    </row>
    <row r="250" spans="1:18" ht="13.5">
      <c r="A250" s="105"/>
      <c r="B250" s="45"/>
      <c r="C250" s="113"/>
      <c r="D250" s="243"/>
      <c r="E250" s="244"/>
      <c r="F250" s="103"/>
      <c r="G250" s="104"/>
      <c r="H250" s="107"/>
      <c r="I250" s="108"/>
      <c r="J250" s="108"/>
      <c r="K250" s="104"/>
      <c r="L250" s="104"/>
      <c r="M250" s="109"/>
      <c r="N250" s="109"/>
      <c r="O250" s="109"/>
      <c r="P250" s="109"/>
      <c r="Q250" s="109"/>
      <c r="R250" s="109"/>
    </row>
    <row r="251" spans="1:20" s="36" customFormat="1" ht="21" customHeight="1">
      <c r="A251" s="105">
        <v>43</v>
      </c>
      <c r="B251" s="106" t="s">
        <v>4</v>
      </c>
      <c r="C251" s="290" t="s">
        <v>5</v>
      </c>
      <c r="D251" s="273"/>
      <c r="E251" s="274"/>
      <c r="F251" s="103"/>
      <c r="G251" s="104"/>
      <c r="H251" s="107"/>
      <c r="I251" s="108"/>
      <c r="J251" s="108">
        <v>0</v>
      </c>
      <c r="K251" s="104"/>
      <c r="L251" s="104"/>
      <c r="M251" s="109">
        <v>0</v>
      </c>
      <c r="N251" s="109">
        <v>0</v>
      </c>
      <c r="O251" s="109">
        <v>0</v>
      </c>
      <c r="P251" s="109">
        <v>0</v>
      </c>
      <c r="Q251" s="109">
        <v>0</v>
      </c>
      <c r="R251" s="109">
        <v>0</v>
      </c>
      <c r="S251" s="112"/>
      <c r="T251" s="37"/>
    </row>
    <row r="252" spans="1:20" s="36" customFormat="1" ht="14.25" customHeight="1">
      <c r="A252" s="105"/>
      <c r="B252" s="106"/>
      <c r="C252" s="290" t="s">
        <v>6</v>
      </c>
      <c r="D252" s="273"/>
      <c r="E252" s="274"/>
      <c r="F252" s="103" t="s">
        <v>104</v>
      </c>
      <c r="G252" s="104">
        <v>49.3</v>
      </c>
      <c r="H252" s="107"/>
      <c r="I252" s="108"/>
      <c r="J252" s="108">
        <f>ROUND(H252*I252,2)</f>
        <v>0</v>
      </c>
      <c r="K252" s="104"/>
      <c r="L252" s="104"/>
      <c r="M252" s="109">
        <f>SUM(I252:L252)</f>
        <v>0</v>
      </c>
      <c r="N252" s="109">
        <f>ROUND(G252*H252,2)</f>
        <v>0</v>
      </c>
      <c r="O252" s="109">
        <f>ROUND(G252*J252,2)</f>
        <v>0</v>
      </c>
      <c r="P252" s="109">
        <f>ROUND(G252*K252,2)</f>
        <v>0</v>
      </c>
      <c r="Q252" s="109">
        <f>ROUND(G252*L252,2)</f>
        <v>0</v>
      </c>
      <c r="R252" s="109">
        <f>SUM(O252:Q252)</f>
        <v>0</v>
      </c>
      <c r="T252" s="37"/>
    </row>
    <row r="253" spans="1:20" s="36" customFormat="1" ht="14.25" customHeight="1">
      <c r="A253" s="105"/>
      <c r="B253" s="106"/>
      <c r="C253" s="100"/>
      <c r="D253" s="101"/>
      <c r="E253" s="102"/>
      <c r="F253" s="103"/>
      <c r="G253" s="104"/>
      <c r="H253" s="107"/>
      <c r="I253" s="108"/>
      <c r="J253" s="108"/>
      <c r="K253" s="104"/>
      <c r="L253" s="104"/>
      <c r="M253" s="109"/>
      <c r="N253" s="109"/>
      <c r="O253" s="109"/>
      <c r="P253" s="109"/>
      <c r="Q253" s="109"/>
      <c r="R253" s="109"/>
      <c r="T253" s="37"/>
    </row>
    <row r="254" spans="1:20" s="70" customFormat="1" ht="13.5" customHeight="1">
      <c r="A254" s="147">
        <v>44</v>
      </c>
      <c r="B254" s="208"/>
      <c r="C254" s="154" t="s">
        <v>8</v>
      </c>
      <c r="D254" s="155"/>
      <c r="E254" s="156"/>
      <c r="F254" s="212"/>
      <c r="G254" s="213"/>
      <c r="H254" s="214"/>
      <c r="I254" s="215"/>
      <c r="J254" s="215">
        <v>0</v>
      </c>
      <c r="K254" s="213"/>
      <c r="L254" s="213"/>
      <c r="M254" s="216">
        <v>0</v>
      </c>
      <c r="N254" s="216">
        <v>0</v>
      </c>
      <c r="O254" s="216">
        <v>0</v>
      </c>
      <c r="P254" s="216">
        <v>0</v>
      </c>
      <c r="Q254" s="216">
        <v>0</v>
      </c>
      <c r="R254" s="216">
        <v>0</v>
      </c>
      <c r="T254" s="74"/>
    </row>
    <row r="255" spans="1:20" s="70" customFormat="1" ht="13.5">
      <c r="A255" s="147"/>
      <c r="B255" s="208"/>
      <c r="C255" s="154" t="s">
        <v>9</v>
      </c>
      <c r="D255" s="155"/>
      <c r="E255" s="156"/>
      <c r="F255" s="212" t="s">
        <v>104</v>
      </c>
      <c r="G255" s="213">
        <v>49.3</v>
      </c>
      <c r="H255" s="214"/>
      <c r="I255" s="215"/>
      <c r="J255" s="215">
        <f>ROUND(H255*I255,2)</f>
        <v>0</v>
      </c>
      <c r="K255" s="213"/>
      <c r="L255" s="213"/>
      <c r="M255" s="216">
        <f>SUM(I255:L255)</f>
        <v>0</v>
      </c>
      <c r="N255" s="216">
        <f>ROUND(G255*H255,2)</f>
        <v>0</v>
      </c>
      <c r="O255" s="216">
        <f>ROUND(G255*J255,2)</f>
        <v>0</v>
      </c>
      <c r="P255" s="216">
        <f>ROUND(G255*K255,2)</f>
        <v>0</v>
      </c>
      <c r="Q255" s="216">
        <f>ROUND(G255*L255,2)</f>
        <v>0</v>
      </c>
      <c r="R255" s="216">
        <f>SUM(O255:Q255)</f>
        <v>0</v>
      </c>
      <c r="T255" s="74"/>
    </row>
    <row r="256" spans="1:20" s="70" customFormat="1" ht="13.5">
      <c r="A256" s="147"/>
      <c r="B256" s="208"/>
      <c r="C256" s="154" t="s">
        <v>113</v>
      </c>
      <c r="D256" s="155"/>
      <c r="E256" s="156"/>
      <c r="F256" s="212" t="s">
        <v>112</v>
      </c>
      <c r="G256" s="213">
        <f>G255*0.045</f>
        <v>2.2184999999999997</v>
      </c>
      <c r="H256" s="214"/>
      <c r="I256" s="215"/>
      <c r="J256" s="215">
        <v>0</v>
      </c>
      <c r="K256" s="213"/>
      <c r="L256" s="213"/>
      <c r="M256" s="216">
        <f>SUM(I256:L256)</f>
        <v>0</v>
      </c>
      <c r="N256" s="216">
        <f>ROUND(G256*H256,2)</f>
        <v>0</v>
      </c>
      <c r="O256" s="216">
        <f>ROUND(G256*J256,2)</f>
        <v>0</v>
      </c>
      <c r="P256" s="216">
        <f>ROUND(G256*K256,2)</f>
        <v>0</v>
      </c>
      <c r="Q256" s="216">
        <f>ROUND(G256*L256,2)</f>
        <v>0</v>
      </c>
      <c r="R256" s="216">
        <f>SUM(O256:Q256)</f>
        <v>0</v>
      </c>
      <c r="T256" s="74"/>
    </row>
    <row r="257" spans="1:20" s="70" customFormat="1" ht="13.5">
      <c r="A257" s="147"/>
      <c r="B257" s="208" t="s">
        <v>10</v>
      </c>
      <c r="C257" s="154" t="s">
        <v>74</v>
      </c>
      <c r="D257" s="155"/>
      <c r="E257" s="156"/>
      <c r="F257" s="212"/>
      <c r="G257" s="213"/>
      <c r="H257" s="214"/>
      <c r="I257" s="215"/>
      <c r="J257" s="215">
        <v>0</v>
      </c>
      <c r="K257" s="213"/>
      <c r="L257" s="213"/>
      <c r="M257" s="216">
        <v>0</v>
      </c>
      <c r="N257" s="216">
        <v>0</v>
      </c>
      <c r="O257" s="216">
        <v>0</v>
      </c>
      <c r="P257" s="216">
        <v>0</v>
      </c>
      <c r="Q257" s="216">
        <v>0</v>
      </c>
      <c r="R257" s="216">
        <v>0</v>
      </c>
      <c r="T257" s="74"/>
    </row>
    <row r="258" spans="1:18" ht="12.75">
      <c r="A258" s="147">
        <v>45</v>
      </c>
      <c r="B258" s="208"/>
      <c r="C258" s="154" t="s">
        <v>11</v>
      </c>
      <c r="D258" s="155"/>
      <c r="E258" s="156"/>
      <c r="F258" s="212"/>
      <c r="G258" s="213"/>
      <c r="H258" s="214"/>
      <c r="I258" s="215"/>
      <c r="J258" s="215">
        <v>0</v>
      </c>
      <c r="K258" s="213"/>
      <c r="L258" s="213"/>
      <c r="M258" s="216">
        <v>0</v>
      </c>
      <c r="N258" s="216">
        <v>0</v>
      </c>
      <c r="O258" s="216">
        <v>0</v>
      </c>
      <c r="P258" s="216">
        <v>0</v>
      </c>
      <c r="Q258" s="216">
        <v>0</v>
      </c>
      <c r="R258" s="216">
        <v>0</v>
      </c>
    </row>
    <row r="259" spans="1:18" ht="12.75">
      <c r="A259" s="147"/>
      <c r="B259" s="208"/>
      <c r="C259" s="154" t="s">
        <v>12</v>
      </c>
      <c r="D259" s="155"/>
      <c r="E259" s="156"/>
      <c r="F259" s="212" t="s">
        <v>112</v>
      </c>
      <c r="G259" s="213">
        <v>3.95</v>
      </c>
      <c r="H259" s="214"/>
      <c r="I259" s="215"/>
      <c r="J259" s="215">
        <f>ROUND(H259*I259,2)</f>
        <v>0</v>
      </c>
      <c r="K259" s="213"/>
      <c r="L259" s="213"/>
      <c r="M259" s="216">
        <f>SUM(I259:L259)</f>
        <v>0</v>
      </c>
      <c r="N259" s="216">
        <f>ROUND(G259*H259,2)</f>
        <v>0</v>
      </c>
      <c r="O259" s="216">
        <f>ROUND(G259*J259,2)</f>
        <v>0</v>
      </c>
      <c r="P259" s="216">
        <f>ROUND(G259*K259,2)</f>
        <v>0</v>
      </c>
      <c r="Q259" s="216">
        <f>ROUND(G259*L259,2)</f>
        <v>0</v>
      </c>
      <c r="R259" s="216">
        <f>SUM(O259:Q259)</f>
        <v>0</v>
      </c>
    </row>
    <row r="260" spans="1:18" ht="12.75">
      <c r="A260" s="147"/>
      <c r="B260" s="208"/>
      <c r="C260" s="154" t="s">
        <v>133</v>
      </c>
      <c r="D260" s="155"/>
      <c r="E260" s="156"/>
      <c r="F260" s="212" t="s">
        <v>112</v>
      </c>
      <c r="G260" s="213">
        <f>G259*1.05</f>
        <v>4.1475</v>
      </c>
      <c r="H260" s="214"/>
      <c r="I260" s="215"/>
      <c r="J260" s="215">
        <v>0</v>
      </c>
      <c r="K260" s="213"/>
      <c r="L260" s="213"/>
      <c r="M260" s="216">
        <f>SUM(I260:L260)</f>
        <v>0</v>
      </c>
      <c r="N260" s="216">
        <f>ROUND(G260*H260,2)</f>
        <v>0</v>
      </c>
      <c r="O260" s="216">
        <f>ROUND(G260*J260,2)</f>
        <v>0</v>
      </c>
      <c r="P260" s="216">
        <f>ROUND(G260*K260,2)</f>
        <v>0</v>
      </c>
      <c r="Q260" s="216">
        <f>ROUND(G260*L260,2)</f>
        <v>0</v>
      </c>
      <c r="R260" s="216">
        <f>SUM(O260:Q260)</f>
        <v>0</v>
      </c>
    </row>
    <row r="261" spans="1:18" ht="12.75">
      <c r="A261" s="147"/>
      <c r="B261" s="208" t="s">
        <v>13</v>
      </c>
      <c r="C261" s="154" t="s">
        <v>74</v>
      </c>
      <c r="D261" s="155"/>
      <c r="E261" s="156"/>
      <c r="F261" s="212"/>
      <c r="G261" s="213"/>
      <c r="H261" s="214"/>
      <c r="I261" s="215"/>
      <c r="J261" s="215">
        <v>0</v>
      </c>
      <c r="K261" s="213"/>
      <c r="L261" s="213"/>
      <c r="M261" s="216">
        <v>0</v>
      </c>
      <c r="N261" s="216">
        <v>0</v>
      </c>
      <c r="O261" s="216">
        <v>0</v>
      </c>
      <c r="P261" s="216">
        <v>0</v>
      </c>
      <c r="Q261" s="216">
        <v>0</v>
      </c>
      <c r="R261" s="216">
        <v>0</v>
      </c>
    </row>
    <row r="262" spans="1:18" ht="12.75">
      <c r="A262" s="147">
        <v>46</v>
      </c>
      <c r="B262" s="208"/>
      <c r="C262" s="154" t="s">
        <v>14</v>
      </c>
      <c r="D262" s="155"/>
      <c r="E262" s="156"/>
      <c r="F262" s="212"/>
      <c r="G262" s="213"/>
      <c r="H262" s="214"/>
      <c r="I262" s="215"/>
      <c r="J262" s="215">
        <v>0</v>
      </c>
      <c r="K262" s="213"/>
      <c r="L262" s="213"/>
      <c r="M262" s="216">
        <v>0</v>
      </c>
      <c r="N262" s="216">
        <v>0</v>
      </c>
      <c r="O262" s="216">
        <v>0</v>
      </c>
      <c r="P262" s="216">
        <v>0</v>
      </c>
      <c r="Q262" s="216">
        <v>0</v>
      </c>
      <c r="R262" s="216">
        <v>0</v>
      </c>
    </row>
    <row r="263" spans="1:18" ht="12.75">
      <c r="A263" s="147"/>
      <c r="B263" s="208"/>
      <c r="C263" s="154" t="s">
        <v>15</v>
      </c>
      <c r="D263" s="155"/>
      <c r="E263" s="156"/>
      <c r="F263" s="212"/>
      <c r="G263" s="213"/>
      <c r="H263" s="214"/>
      <c r="I263" s="215"/>
      <c r="J263" s="215">
        <v>0</v>
      </c>
      <c r="K263" s="213"/>
      <c r="L263" s="213"/>
      <c r="M263" s="216">
        <v>0</v>
      </c>
      <c r="N263" s="216">
        <v>0</v>
      </c>
      <c r="O263" s="216">
        <v>0</v>
      </c>
      <c r="P263" s="216">
        <v>0</v>
      </c>
      <c r="Q263" s="216">
        <v>0</v>
      </c>
      <c r="R263" s="216">
        <v>0</v>
      </c>
    </row>
    <row r="264" spans="1:18" ht="12.75">
      <c r="A264" s="147"/>
      <c r="B264" s="208"/>
      <c r="C264" s="154" t="s">
        <v>16</v>
      </c>
      <c r="D264" s="155"/>
      <c r="E264" s="156"/>
      <c r="F264" s="212" t="s">
        <v>104</v>
      </c>
      <c r="G264" s="213">
        <v>49.3</v>
      </c>
      <c r="H264" s="214"/>
      <c r="I264" s="215"/>
      <c r="J264" s="215">
        <f>ROUND(H264*I264,2)</f>
        <v>0</v>
      </c>
      <c r="K264" s="213"/>
      <c r="L264" s="213"/>
      <c r="M264" s="216">
        <f>SUM(I264:L264)</f>
        <v>0</v>
      </c>
      <c r="N264" s="216">
        <f>ROUND(G264*H264,2)</f>
        <v>0</v>
      </c>
      <c r="O264" s="216">
        <f>ROUND(G264*J264,2)</f>
        <v>0</v>
      </c>
      <c r="P264" s="216">
        <f>ROUND(G264*K264,2)</f>
        <v>0</v>
      </c>
      <c r="Q264" s="216">
        <f>ROUND(G264*L264,2)</f>
        <v>0</v>
      </c>
      <c r="R264" s="216">
        <f>SUM(O264:Q264)</f>
        <v>0</v>
      </c>
    </row>
    <row r="265" spans="1:18" ht="12.75">
      <c r="A265" s="147"/>
      <c r="B265" s="208"/>
      <c r="C265" s="154" t="s">
        <v>17</v>
      </c>
      <c r="D265" s="155"/>
      <c r="E265" s="156"/>
      <c r="F265" s="212" t="s">
        <v>104</v>
      </c>
      <c r="G265" s="213">
        <f>G264*2.3</f>
        <v>113.38999999999999</v>
      </c>
      <c r="H265" s="214"/>
      <c r="I265" s="215"/>
      <c r="J265" s="215">
        <v>0</v>
      </c>
      <c r="K265" s="213"/>
      <c r="L265" s="213"/>
      <c r="M265" s="216">
        <f>SUM(I265:L265)</f>
        <v>0</v>
      </c>
      <c r="N265" s="216">
        <f>ROUND(G265*H265,2)</f>
        <v>0</v>
      </c>
      <c r="O265" s="216">
        <f>ROUND(G265*J265,2)</f>
        <v>0</v>
      </c>
      <c r="P265" s="216">
        <f>ROUND(G265*K265,2)</f>
        <v>0</v>
      </c>
      <c r="Q265" s="216">
        <f>ROUND(G265*L265,2)</f>
        <v>0</v>
      </c>
      <c r="R265" s="216">
        <f>SUM(O265:Q265)</f>
        <v>0</v>
      </c>
    </row>
    <row r="266" spans="1:18" ht="12.75">
      <c r="A266" s="147"/>
      <c r="B266" s="208" t="s">
        <v>18</v>
      </c>
      <c r="C266" s="154" t="s">
        <v>74</v>
      </c>
      <c r="D266" s="155"/>
      <c r="E266" s="156"/>
      <c r="F266" s="212"/>
      <c r="G266" s="213"/>
      <c r="H266" s="214"/>
      <c r="I266" s="215"/>
      <c r="J266" s="215">
        <v>0</v>
      </c>
      <c r="K266" s="213"/>
      <c r="L266" s="213"/>
      <c r="M266" s="216">
        <v>0</v>
      </c>
      <c r="N266" s="216">
        <v>0</v>
      </c>
      <c r="O266" s="216">
        <v>0</v>
      </c>
      <c r="P266" s="216">
        <v>0</v>
      </c>
      <c r="Q266" s="216">
        <v>0</v>
      </c>
      <c r="R266" s="216">
        <v>0</v>
      </c>
    </row>
    <row r="267" spans="1:18" ht="12.75">
      <c r="A267" s="147">
        <v>47</v>
      </c>
      <c r="B267" s="208"/>
      <c r="C267" s="154" t="s">
        <v>19</v>
      </c>
      <c r="D267" s="155"/>
      <c r="E267" s="156"/>
      <c r="F267" s="212"/>
      <c r="G267" s="213"/>
      <c r="H267" s="214"/>
      <c r="I267" s="215"/>
      <c r="J267" s="215">
        <v>0</v>
      </c>
      <c r="K267" s="213"/>
      <c r="L267" s="213"/>
      <c r="M267" s="216">
        <v>0</v>
      </c>
      <c r="N267" s="216">
        <v>0</v>
      </c>
      <c r="O267" s="216">
        <v>0</v>
      </c>
      <c r="P267" s="216">
        <v>0</v>
      </c>
      <c r="Q267" s="216">
        <v>0</v>
      </c>
      <c r="R267" s="216">
        <v>0</v>
      </c>
    </row>
    <row r="268" spans="1:18" ht="12.75">
      <c r="A268" s="147"/>
      <c r="B268" s="208"/>
      <c r="C268" s="154" t="s">
        <v>20</v>
      </c>
      <c r="D268" s="155"/>
      <c r="E268" s="156"/>
      <c r="F268" s="212"/>
      <c r="G268" s="213"/>
      <c r="H268" s="214"/>
      <c r="I268" s="215"/>
      <c r="J268" s="215">
        <v>0</v>
      </c>
      <c r="K268" s="213"/>
      <c r="L268" s="213"/>
      <c r="M268" s="216">
        <v>0</v>
      </c>
      <c r="N268" s="216">
        <v>0</v>
      </c>
      <c r="O268" s="216">
        <v>0</v>
      </c>
      <c r="P268" s="216">
        <v>0</v>
      </c>
      <c r="Q268" s="216">
        <v>0</v>
      </c>
      <c r="R268" s="216">
        <v>0</v>
      </c>
    </row>
    <row r="269" spans="1:18" ht="12.75">
      <c r="A269" s="147"/>
      <c r="B269" s="208"/>
      <c r="C269" s="154" t="s">
        <v>229</v>
      </c>
      <c r="D269" s="155"/>
      <c r="E269" s="156"/>
      <c r="F269" s="212" t="s">
        <v>104</v>
      </c>
      <c r="G269" s="213">
        <v>49.3</v>
      </c>
      <c r="H269" s="214"/>
      <c r="I269" s="215"/>
      <c r="J269" s="215">
        <f>ROUND(H269*I269,2)</f>
        <v>0</v>
      </c>
      <c r="K269" s="213"/>
      <c r="L269" s="213"/>
      <c r="M269" s="216">
        <f>SUM(I269:L269)</f>
        <v>0</v>
      </c>
      <c r="N269" s="216">
        <f>ROUND(G269*H269,2)</f>
        <v>0</v>
      </c>
      <c r="O269" s="216">
        <f>ROUND(G269*J269,2)</f>
        <v>0</v>
      </c>
      <c r="P269" s="216">
        <f>ROUND(G269*K269,2)</f>
        <v>0</v>
      </c>
      <c r="Q269" s="216">
        <f>ROUND(G269*L269,2)</f>
        <v>0</v>
      </c>
      <c r="R269" s="216">
        <f>SUM(O269:Q269)</f>
        <v>0</v>
      </c>
    </row>
    <row r="270" spans="1:18" ht="12.75">
      <c r="A270" s="147"/>
      <c r="B270" s="208"/>
      <c r="C270" s="386" t="s">
        <v>231</v>
      </c>
      <c r="D270" s="325"/>
      <c r="E270" s="326"/>
      <c r="F270" s="212" t="s">
        <v>104</v>
      </c>
      <c r="G270" s="213">
        <f>G269*1.03</f>
        <v>50.778999999999996</v>
      </c>
      <c r="H270" s="214"/>
      <c r="I270" s="215"/>
      <c r="J270" s="215">
        <v>0</v>
      </c>
      <c r="K270" s="213"/>
      <c r="L270" s="213"/>
      <c r="M270" s="216">
        <f>SUM(I270:L270)</f>
        <v>0</v>
      </c>
      <c r="N270" s="216">
        <f>ROUND(G270*H270,2)</f>
        <v>0</v>
      </c>
      <c r="O270" s="216">
        <f>ROUND(G270*J270,2)</f>
        <v>0</v>
      </c>
      <c r="P270" s="216">
        <f>ROUND(G270*K270,2)</f>
        <v>0</v>
      </c>
      <c r="Q270" s="216">
        <f>ROUND(G270*L270,2)</f>
        <v>0</v>
      </c>
      <c r="R270" s="216">
        <f>SUM(O270:Q270)</f>
        <v>0</v>
      </c>
    </row>
    <row r="271" spans="1:18" ht="15" customHeight="1">
      <c r="A271" s="147"/>
      <c r="B271" s="208" t="s">
        <v>177</v>
      </c>
      <c r="C271" s="154" t="s">
        <v>74</v>
      </c>
      <c r="D271" s="155"/>
      <c r="E271" s="156"/>
      <c r="F271" s="212"/>
      <c r="G271" s="213"/>
      <c r="H271" s="214"/>
      <c r="I271" s="215"/>
      <c r="J271" s="215">
        <v>0</v>
      </c>
      <c r="K271" s="213"/>
      <c r="L271" s="213"/>
      <c r="M271" s="216">
        <v>0</v>
      </c>
      <c r="N271" s="216">
        <v>0</v>
      </c>
      <c r="O271" s="216">
        <v>0</v>
      </c>
      <c r="P271" s="216">
        <v>0</v>
      </c>
      <c r="Q271" s="216">
        <v>0</v>
      </c>
      <c r="R271" s="216">
        <v>0</v>
      </c>
    </row>
    <row r="272" spans="1:18" ht="12.75">
      <c r="A272" s="147">
        <v>48</v>
      </c>
      <c r="B272" s="208"/>
      <c r="C272" s="154" t="s">
        <v>27</v>
      </c>
      <c r="D272" s="155"/>
      <c r="E272" s="156"/>
      <c r="F272" s="212"/>
      <c r="G272" s="213"/>
      <c r="H272" s="214"/>
      <c r="I272" s="215"/>
      <c r="J272" s="215">
        <v>0</v>
      </c>
      <c r="K272" s="213"/>
      <c r="L272" s="213"/>
      <c r="M272" s="216">
        <v>0</v>
      </c>
      <c r="N272" s="216">
        <v>0</v>
      </c>
      <c r="O272" s="216">
        <v>0</v>
      </c>
      <c r="P272" s="216">
        <v>0</v>
      </c>
      <c r="Q272" s="216">
        <v>0</v>
      </c>
      <c r="R272" s="216">
        <v>0</v>
      </c>
    </row>
    <row r="273" spans="1:18" ht="12.75">
      <c r="A273" s="147"/>
      <c r="B273" s="208"/>
      <c r="C273" s="154" t="s">
        <v>178</v>
      </c>
      <c r="D273" s="155"/>
      <c r="E273" s="156"/>
      <c r="F273" s="212" t="s">
        <v>104</v>
      </c>
      <c r="G273" s="213">
        <v>49.3</v>
      </c>
      <c r="H273" s="214"/>
      <c r="I273" s="215"/>
      <c r="J273" s="215">
        <f>ROUND(H273*I273,2)</f>
        <v>0</v>
      </c>
      <c r="K273" s="213"/>
      <c r="L273" s="213"/>
      <c r="M273" s="216">
        <f aca="true" t="shared" si="18" ref="M273:M280">SUM(I273:L273)</f>
        <v>0</v>
      </c>
      <c r="N273" s="216">
        <f aca="true" t="shared" si="19" ref="N273:N280">ROUND(G273*H273,2)</f>
        <v>0</v>
      </c>
      <c r="O273" s="216">
        <f aca="true" t="shared" si="20" ref="O273:O280">ROUND(G273*J273,2)</f>
        <v>0</v>
      </c>
      <c r="P273" s="216">
        <f aca="true" t="shared" si="21" ref="P273:P280">ROUND(G273*K273,2)</f>
        <v>0</v>
      </c>
      <c r="Q273" s="216">
        <f aca="true" t="shared" si="22" ref="Q273:Q280">ROUND(G273*L273,2)</f>
        <v>0</v>
      </c>
      <c r="R273" s="216">
        <f aca="true" t="shared" si="23" ref="R273:R280">SUM(O273:Q273)</f>
        <v>0</v>
      </c>
    </row>
    <row r="274" spans="1:18" ht="12.75">
      <c r="A274" s="147"/>
      <c r="B274" s="208"/>
      <c r="C274" s="154" t="s">
        <v>179</v>
      </c>
      <c r="D274" s="155"/>
      <c r="E274" s="156"/>
      <c r="F274" s="212" t="s">
        <v>112</v>
      </c>
      <c r="G274" s="213">
        <f>G273*0.07</f>
        <v>3.451</v>
      </c>
      <c r="H274" s="214"/>
      <c r="I274" s="215"/>
      <c r="J274" s="215">
        <v>0</v>
      </c>
      <c r="K274" s="213"/>
      <c r="L274" s="213"/>
      <c r="M274" s="216">
        <f t="shared" si="18"/>
        <v>0</v>
      </c>
      <c r="N274" s="216">
        <f t="shared" si="19"/>
        <v>0</v>
      </c>
      <c r="O274" s="216">
        <f t="shared" si="20"/>
        <v>0</v>
      </c>
      <c r="P274" s="216">
        <f t="shared" si="21"/>
        <v>0</v>
      </c>
      <c r="Q274" s="216">
        <f t="shared" si="22"/>
        <v>0</v>
      </c>
      <c r="R274" s="216">
        <f t="shared" si="23"/>
        <v>0</v>
      </c>
    </row>
    <row r="275" spans="1:18" ht="12.75">
      <c r="A275" s="147"/>
      <c r="B275" s="208"/>
      <c r="C275" s="154" t="s">
        <v>230</v>
      </c>
      <c r="D275" s="155"/>
      <c r="E275" s="156"/>
      <c r="F275" s="212" t="s">
        <v>104</v>
      </c>
      <c r="G275" s="213">
        <f>G273*1.05</f>
        <v>51.765</v>
      </c>
      <c r="H275" s="214"/>
      <c r="I275" s="215"/>
      <c r="J275" s="215">
        <v>0</v>
      </c>
      <c r="K275" s="213"/>
      <c r="L275" s="213"/>
      <c r="M275" s="216">
        <f t="shared" si="18"/>
        <v>0</v>
      </c>
      <c r="N275" s="216">
        <f t="shared" si="19"/>
        <v>0</v>
      </c>
      <c r="O275" s="216">
        <f t="shared" si="20"/>
        <v>0</v>
      </c>
      <c r="P275" s="216">
        <f t="shared" si="21"/>
        <v>0</v>
      </c>
      <c r="Q275" s="216">
        <f t="shared" si="22"/>
        <v>0</v>
      </c>
      <c r="R275" s="216">
        <f t="shared" si="23"/>
        <v>0</v>
      </c>
    </row>
    <row r="276" spans="1:18" ht="13.5">
      <c r="A276" s="147"/>
      <c r="B276" s="230" t="s">
        <v>109</v>
      </c>
      <c r="C276" s="245"/>
      <c r="D276" s="246"/>
      <c r="E276" s="247"/>
      <c r="F276" s="248"/>
      <c r="G276" s="145"/>
      <c r="H276" s="249"/>
      <c r="I276" s="250"/>
      <c r="J276" s="250"/>
      <c r="K276" s="251"/>
      <c r="L276" s="251"/>
      <c r="M276" s="221">
        <f t="shared" si="18"/>
        <v>0</v>
      </c>
      <c r="N276" s="221">
        <f t="shared" si="19"/>
        <v>0</v>
      </c>
      <c r="O276" s="221">
        <f t="shared" si="20"/>
        <v>0</v>
      </c>
      <c r="P276" s="221">
        <f t="shared" si="21"/>
        <v>0</v>
      </c>
      <c r="Q276" s="221">
        <f t="shared" si="22"/>
        <v>0</v>
      </c>
      <c r="R276" s="221">
        <f t="shared" si="23"/>
        <v>0</v>
      </c>
    </row>
    <row r="277" spans="1:18" ht="12.75">
      <c r="A277" s="147">
        <v>49</v>
      </c>
      <c r="B277" s="208"/>
      <c r="C277" s="154" t="s">
        <v>180</v>
      </c>
      <c r="D277" s="155"/>
      <c r="E277" s="156"/>
      <c r="F277" s="212" t="s">
        <v>104</v>
      </c>
      <c r="G277" s="213">
        <v>49.3</v>
      </c>
      <c r="H277" s="214"/>
      <c r="I277" s="215"/>
      <c r="J277" s="215">
        <f>ROUND(H277*I277,2)</f>
        <v>0</v>
      </c>
      <c r="K277" s="213"/>
      <c r="L277" s="213"/>
      <c r="M277" s="216">
        <f t="shared" si="18"/>
        <v>0</v>
      </c>
      <c r="N277" s="216">
        <f t="shared" si="19"/>
        <v>0</v>
      </c>
      <c r="O277" s="216">
        <f t="shared" si="20"/>
        <v>0</v>
      </c>
      <c r="P277" s="216">
        <f t="shared" si="21"/>
        <v>0</v>
      </c>
      <c r="Q277" s="216">
        <f t="shared" si="22"/>
        <v>0</v>
      </c>
      <c r="R277" s="216">
        <f t="shared" si="23"/>
        <v>0</v>
      </c>
    </row>
    <row r="278" spans="1:18" ht="12.75">
      <c r="A278" s="147"/>
      <c r="B278" s="208"/>
      <c r="C278" s="385" t="s">
        <v>181</v>
      </c>
      <c r="D278" s="155"/>
      <c r="E278" s="156"/>
      <c r="F278" s="212" t="s">
        <v>104</v>
      </c>
      <c r="G278" s="213">
        <f>G277*1.05</f>
        <v>51.765</v>
      </c>
      <c r="H278" s="214"/>
      <c r="I278" s="215"/>
      <c r="J278" s="215">
        <v>0</v>
      </c>
      <c r="K278" s="213"/>
      <c r="L278" s="213"/>
      <c r="M278" s="216">
        <f t="shared" si="18"/>
        <v>0</v>
      </c>
      <c r="N278" s="216">
        <f t="shared" si="19"/>
        <v>0</v>
      </c>
      <c r="O278" s="216">
        <f t="shared" si="20"/>
        <v>0</v>
      </c>
      <c r="P278" s="216">
        <f t="shared" si="21"/>
        <v>0</v>
      </c>
      <c r="Q278" s="216">
        <f t="shared" si="22"/>
        <v>0</v>
      </c>
      <c r="R278" s="216">
        <f t="shared" si="23"/>
        <v>0</v>
      </c>
    </row>
    <row r="279" spans="1:18" ht="12.75">
      <c r="A279" s="147"/>
      <c r="B279" s="208"/>
      <c r="C279" s="385" t="s">
        <v>32</v>
      </c>
      <c r="D279" s="155"/>
      <c r="E279" s="156"/>
      <c r="F279" s="212" t="s">
        <v>78</v>
      </c>
      <c r="G279" s="213">
        <f>G277*0.5</f>
        <v>24.65</v>
      </c>
      <c r="H279" s="214"/>
      <c r="I279" s="215"/>
      <c r="J279" s="215">
        <v>0</v>
      </c>
      <c r="K279" s="213"/>
      <c r="L279" s="213"/>
      <c r="M279" s="216">
        <f t="shared" si="18"/>
        <v>0</v>
      </c>
      <c r="N279" s="216">
        <f t="shared" si="19"/>
        <v>0</v>
      </c>
      <c r="O279" s="216">
        <f t="shared" si="20"/>
        <v>0</v>
      </c>
      <c r="P279" s="216">
        <f t="shared" si="21"/>
        <v>0</v>
      </c>
      <c r="Q279" s="216">
        <f t="shared" si="22"/>
        <v>0</v>
      </c>
      <c r="R279" s="216">
        <f t="shared" si="23"/>
        <v>0</v>
      </c>
    </row>
    <row r="280" spans="1:18" ht="12.75">
      <c r="A280" s="147"/>
      <c r="B280" s="208"/>
      <c r="C280" s="154" t="s">
        <v>182</v>
      </c>
      <c r="D280" s="155"/>
      <c r="E280" s="156"/>
      <c r="F280" s="212" t="s">
        <v>73</v>
      </c>
      <c r="G280" s="213">
        <f>G277*0.85</f>
        <v>41.904999999999994</v>
      </c>
      <c r="H280" s="214"/>
      <c r="I280" s="215"/>
      <c r="J280" s="215">
        <v>0</v>
      </c>
      <c r="K280" s="213"/>
      <c r="L280" s="213"/>
      <c r="M280" s="216">
        <f t="shared" si="18"/>
        <v>0</v>
      </c>
      <c r="N280" s="216">
        <f t="shared" si="19"/>
        <v>0</v>
      </c>
      <c r="O280" s="216">
        <f t="shared" si="20"/>
        <v>0</v>
      </c>
      <c r="P280" s="216">
        <f t="shared" si="21"/>
        <v>0</v>
      </c>
      <c r="Q280" s="216">
        <f t="shared" si="22"/>
        <v>0</v>
      </c>
      <c r="R280" s="216">
        <f t="shared" si="23"/>
        <v>0</v>
      </c>
    </row>
    <row r="281" spans="1:18" ht="12.75">
      <c r="A281" s="147"/>
      <c r="B281" s="208"/>
      <c r="C281" s="209"/>
      <c r="D281" s="210"/>
      <c r="E281" s="211"/>
      <c r="F281" s="212"/>
      <c r="G281" s="213"/>
      <c r="H281" s="214"/>
      <c r="I281" s="215"/>
      <c r="J281" s="215"/>
      <c r="K281" s="213"/>
      <c r="L281" s="213"/>
      <c r="M281" s="216"/>
      <c r="N281" s="216"/>
      <c r="O281" s="216"/>
      <c r="P281" s="216"/>
      <c r="Q281" s="216"/>
      <c r="R281" s="216"/>
    </row>
    <row r="282" spans="1:18" ht="12.75">
      <c r="A282" s="147">
        <v>50</v>
      </c>
      <c r="B282" s="148"/>
      <c r="C282" s="278" t="s">
        <v>35</v>
      </c>
      <c r="D282" s="279"/>
      <c r="E282" s="269"/>
      <c r="F282" s="146"/>
      <c r="G282" s="145"/>
      <c r="H282" s="220"/>
      <c r="I282" s="179"/>
      <c r="J282" s="179">
        <v>0</v>
      </c>
      <c r="K282" s="145"/>
      <c r="L282" s="145"/>
      <c r="M282" s="221">
        <v>0</v>
      </c>
      <c r="N282" s="221">
        <v>0</v>
      </c>
      <c r="O282" s="221">
        <v>0</v>
      </c>
      <c r="P282" s="221">
        <v>0</v>
      </c>
      <c r="Q282" s="221">
        <v>0</v>
      </c>
      <c r="R282" s="221">
        <v>0</v>
      </c>
    </row>
    <row r="283" spans="1:18" ht="12.75">
      <c r="A283" s="147"/>
      <c r="B283" s="148"/>
      <c r="C283" s="278" t="s">
        <v>108</v>
      </c>
      <c r="D283" s="279"/>
      <c r="E283" s="269"/>
      <c r="F283" s="146" t="s">
        <v>73</v>
      </c>
      <c r="G283" s="145">
        <v>40</v>
      </c>
      <c r="H283" s="220"/>
      <c r="I283" s="179"/>
      <c r="J283" s="179">
        <f>ROUND(H283*I283,2)</f>
        <v>0</v>
      </c>
      <c r="K283" s="145"/>
      <c r="L283" s="145"/>
      <c r="M283" s="221">
        <f>SUM(I283:L283)</f>
        <v>0</v>
      </c>
      <c r="N283" s="221">
        <f>ROUND(G283*H283,2)</f>
        <v>0</v>
      </c>
      <c r="O283" s="221">
        <f>ROUND(G283*J283,2)</f>
        <v>0</v>
      </c>
      <c r="P283" s="221">
        <f>ROUND(G283*K283,2)</f>
        <v>0</v>
      </c>
      <c r="Q283" s="221">
        <f>ROUND(G283*L283,2)</f>
        <v>0</v>
      </c>
      <c r="R283" s="221">
        <f>SUM(O283:Q283)</f>
        <v>0</v>
      </c>
    </row>
    <row r="284" spans="1:18" ht="12.75">
      <c r="A284" s="147"/>
      <c r="B284" s="148"/>
      <c r="C284" s="278" t="s">
        <v>36</v>
      </c>
      <c r="D284" s="279"/>
      <c r="E284" s="269"/>
      <c r="F284" s="146"/>
      <c r="G284" s="145"/>
      <c r="H284" s="220"/>
      <c r="I284" s="179"/>
      <c r="J284" s="179">
        <v>0</v>
      </c>
      <c r="K284" s="145"/>
      <c r="L284" s="145"/>
      <c r="M284" s="221">
        <v>0</v>
      </c>
      <c r="N284" s="221">
        <v>0</v>
      </c>
      <c r="O284" s="221">
        <v>0</v>
      </c>
      <c r="P284" s="221">
        <v>0</v>
      </c>
      <c r="Q284" s="221">
        <v>0</v>
      </c>
      <c r="R284" s="221">
        <v>0</v>
      </c>
    </row>
    <row r="285" spans="1:18" ht="12.75">
      <c r="A285" s="147"/>
      <c r="B285" s="148"/>
      <c r="C285" s="278" t="s">
        <v>37</v>
      </c>
      <c r="D285" s="279"/>
      <c r="E285" s="269"/>
      <c r="F285" s="146" t="s">
        <v>73</v>
      </c>
      <c r="G285" s="145">
        <v>40</v>
      </c>
      <c r="H285" s="220"/>
      <c r="I285" s="179"/>
      <c r="J285" s="179">
        <v>0</v>
      </c>
      <c r="K285" s="145"/>
      <c r="L285" s="145"/>
      <c r="M285" s="221">
        <f>SUM(I285:L285)</f>
        <v>0</v>
      </c>
      <c r="N285" s="221">
        <f>ROUND(G285*H285,2)</f>
        <v>0</v>
      </c>
      <c r="O285" s="221">
        <f>ROUND(G285*J285,2)</f>
        <v>0</v>
      </c>
      <c r="P285" s="221">
        <f>ROUND(G285*K285,2)</f>
        <v>0</v>
      </c>
      <c r="Q285" s="221">
        <f>ROUND(G285*L285,2)</f>
        <v>0</v>
      </c>
      <c r="R285" s="221">
        <f>SUM(O285:Q285)</f>
        <v>0</v>
      </c>
    </row>
    <row r="286" spans="1:18" ht="12.75" customHeight="1">
      <c r="A286" s="147"/>
      <c r="B286" s="148"/>
      <c r="C286" s="245"/>
      <c r="D286" s="246"/>
      <c r="E286" s="247"/>
      <c r="F286" s="248"/>
      <c r="G286" s="145"/>
      <c r="H286" s="249"/>
      <c r="I286" s="250"/>
      <c r="J286" s="250"/>
      <c r="K286" s="251"/>
      <c r="L286" s="251"/>
      <c r="M286" s="221"/>
      <c r="N286" s="221"/>
      <c r="O286" s="221"/>
      <c r="P286" s="221"/>
      <c r="Q286" s="221"/>
      <c r="R286" s="221"/>
    </row>
    <row r="287" spans="1:18" ht="13.5">
      <c r="A287" s="105"/>
      <c r="B287" s="45" t="s">
        <v>183</v>
      </c>
      <c r="C287" s="252" t="s">
        <v>261</v>
      </c>
      <c r="D287" s="101"/>
      <c r="E287" s="102"/>
      <c r="F287" s="5"/>
      <c r="G287" s="104"/>
      <c r="H287" s="236"/>
      <c r="I287" s="237"/>
      <c r="J287" s="237"/>
      <c r="K287" s="1"/>
      <c r="L287" s="1"/>
      <c r="M287" s="109"/>
      <c r="N287" s="109"/>
      <c r="O287" s="109"/>
      <c r="P287" s="109"/>
      <c r="Q287" s="109"/>
      <c r="R287" s="109"/>
    </row>
    <row r="288" spans="1:18" ht="13.5">
      <c r="A288" s="105"/>
      <c r="B288" s="45"/>
      <c r="C288" s="253"/>
      <c r="D288" s="101"/>
      <c r="E288" s="102"/>
      <c r="F288" s="5"/>
      <c r="G288" s="104"/>
      <c r="H288" s="236"/>
      <c r="I288" s="237"/>
      <c r="J288" s="237"/>
      <c r="K288" s="1"/>
      <c r="L288" s="1"/>
      <c r="M288" s="109"/>
      <c r="N288" s="109"/>
      <c r="O288" s="109"/>
      <c r="P288" s="109"/>
      <c r="Q288" s="109"/>
      <c r="R288" s="109"/>
    </row>
    <row r="289" spans="1:18" ht="12.75">
      <c r="A289" s="105">
        <v>51</v>
      </c>
      <c r="B289" s="106" t="s">
        <v>4</v>
      </c>
      <c r="C289" s="290" t="s">
        <v>232</v>
      </c>
      <c r="D289" s="273"/>
      <c r="E289" s="274"/>
      <c r="F289" s="103"/>
      <c r="G289" s="104"/>
      <c r="H289" s="107"/>
      <c r="I289" s="108"/>
      <c r="J289" s="108">
        <v>0</v>
      </c>
      <c r="K289" s="104"/>
      <c r="L289" s="104"/>
      <c r="M289" s="109">
        <v>0</v>
      </c>
      <c r="N289" s="109">
        <v>0</v>
      </c>
      <c r="O289" s="109">
        <v>0</v>
      </c>
      <c r="P289" s="109">
        <v>0</v>
      </c>
      <c r="Q289" s="109">
        <v>0</v>
      </c>
      <c r="R289" s="109">
        <v>0</v>
      </c>
    </row>
    <row r="290" spans="1:18" ht="12.75">
      <c r="A290" s="105"/>
      <c r="B290" s="106"/>
      <c r="C290" s="290" t="s">
        <v>6</v>
      </c>
      <c r="D290" s="273"/>
      <c r="E290" s="274"/>
      <c r="F290" s="103" t="s">
        <v>104</v>
      </c>
      <c r="G290" s="104">
        <v>30.8</v>
      </c>
      <c r="H290" s="107"/>
      <c r="I290" s="108"/>
      <c r="J290" s="108">
        <f>ROUND(H290*I290,2)</f>
        <v>0</v>
      </c>
      <c r="K290" s="104"/>
      <c r="L290" s="104"/>
      <c r="M290" s="109">
        <f>SUM(I290:L290)</f>
        <v>0</v>
      </c>
      <c r="N290" s="109">
        <f>ROUND(G290*H290,2)</f>
        <v>0</v>
      </c>
      <c r="O290" s="109">
        <f>ROUND(G290*J290,2)</f>
        <v>0</v>
      </c>
      <c r="P290" s="109">
        <f>ROUND(G290*K290,2)</f>
        <v>0</v>
      </c>
      <c r="Q290" s="109">
        <f>ROUND(G290*L290,2)</f>
        <v>0</v>
      </c>
      <c r="R290" s="109">
        <f>SUM(O290:Q290)</f>
        <v>0</v>
      </c>
    </row>
    <row r="291" spans="1:18" ht="12.75">
      <c r="A291" s="105"/>
      <c r="B291" s="106"/>
      <c r="C291" s="100"/>
      <c r="D291" s="101"/>
      <c r="E291" s="102"/>
      <c r="F291" s="103"/>
      <c r="G291" s="104"/>
      <c r="H291" s="107"/>
      <c r="I291" s="108"/>
      <c r="J291" s="108"/>
      <c r="K291" s="104"/>
      <c r="L291" s="104"/>
      <c r="M291" s="109"/>
      <c r="N291" s="109"/>
      <c r="O291" s="109"/>
      <c r="P291" s="109"/>
      <c r="Q291" s="109"/>
      <c r="R291" s="109"/>
    </row>
    <row r="292" spans="1:18" ht="13.5">
      <c r="A292" s="147">
        <v>52</v>
      </c>
      <c r="B292" s="230"/>
      <c r="C292" s="154" t="s">
        <v>184</v>
      </c>
      <c r="D292" s="155"/>
      <c r="E292" s="156"/>
      <c r="F292" s="212"/>
      <c r="G292" s="213"/>
      <c r="H292" s="214"/>
      <c r="I292" s="215"/>
      <c r="J292" s="215">
        <v>0</v>
      </c>
      <c r="K292" s="213"/>
      <c r="L292" s="213"/>
      <c r="M292" s="216">
        <v>0</v>
      </c>
      <c r="N292" s="216">
        <v>0</v>
      </c>
      <c r="O292" s="216">
        <v>0</v>
      </c>
      <c r="P292" s="216">
        <v>0</v>
      </c>
      <c r="Q292" s="216">
        <v>0</v>
      </c>
      <c r="R292" s="216">
        <v>0</v>
      </c>
    </row>
    <row r="293" spans="1:18" ht="13.5">
      <c r="A293" s="147"/>
      <c r="B293" s="230"/>
      <c r="C293" s="154" t="s">
        <v>185</v>
      </c>
      <c r="D293" s="155"/>
      <c r="E293" s="156"/>
      <c r="F293" s="212" t="s">
        <v>104</v>
      </c>
      <c r="G293" s="213">
        <v>30.8</v>
      </c>
      <c r="H293" s="214"/>
      <c r="I293" s="215"/>
      <c r="J293" s="215">
        <f>ROUND(H293*I293,2)</f>
        <v>0</v>
      </c>
      <c r="K293" s="213"/>
      <c r="L293" s="213"/>
      <c r="M293" s="216">
        <f>SUM(I293:L293)</f>
        <v>0</v>
      </c>
      <c r="N293" s="216">
        <f>ROUND(G293*H293,2)</f>
        <v>0</v>
      </c>
      <c r="O293" s="216">
        <f>ROUND(G293*J293,2)</f>
        <v>0</v>
      </c>
      <c r="P293" s="216">
        <f>ROUND(G293*K293,2)</f>
        <v>0</v>
      </c>
      <c r="Q293" s="216">
        <f>ROUND(G293*L293,2)</f>
        <v>0</v>
      </c>
      <c r="R293" s="216">
        <f>SUM(O293:Q293)</f>
        <v>0</v>
      </c>
    </row>
    <row r="294" spans="1:18" ht="13.5">
      <c r="A294" s="147"/>
      <c r="B294" s="230"/>
      <c r="C294" s="154" t="s">
        <v>300</v>
      </c>
      <c r="D294" s="155"/>
      <c r="E294" s="156"/>
      <c r="F294" s="212" t="s">
        <v>104</v>
      </c>
      <c r="G294" s="213">
        <f>G293*1.16</f>
        <v>35.728</v>
      </c>
      <c r="H294" s="214"/>
      <c r="I294" s="215"/>
      <c r="J294" s="215">
        <v>0</v>
      </c>
      <c r="K294" s="213"/>
      <c r="L294" s="213"/>
      <c r="M294" s="216">
        <f>SUM(I294:L294)</f>
        <v>0</v>
      </c>
      <c r="N294" s="216">
        <f>ROUND(G294*H294,2)</f>
        <v>0</v>
      </c>
      <c r="O294" s="216">
        <f>ROUND(G294*J294,2)</f>
        <v>0</v>
      </c>
      <c r="P294" s="216">
        <f>ROUND(G294*K294,2)</f>
        <v>0</v>
      </c>
      <c r="Q294" s="216">
        <f>ROUND(G294*L294,2)</f>
        <v>0</v>
      </c>
      <c r="R294" s="216">
        <f>SUM(O294:Q294)</f>
        <v>0</v>
      </c>
    </row>
    <row r="295" spans="1:18" ht="13.5">
      <c r="A295" s="147"/>
      <c r="B295" s="230"/>
      <c r="C295" s="154" t="s">
        <v>147</v>
      </c>
      <c r="D295" s="155"/>
      <c r="E295" s="156"/>
      <c r="F295" s="212" t="s">
        <v>221</v>
      </c>
      <c r="G295" s="213">
        <v>600</v>
      </c>
      <c r="H295" s="214"/>
      <c r="I295" s="215"/>
      <c r="J295" s="215">
        <v>0</v>
      </c>
      <c r="K295" s="213"/>
      <c r="L295" s="213"/>
      <c r="M295" s="216">
        <f>SUM(I295:L295)</f>
        <v>0</v>
      </c>
      <c r="N295" s="216">
        <f>ROUND(G295*H295,2)</f>
        <v>0</v>
      </c>
      <c r="O295" s="216">
        <f>ROUND(G295*J295,2)</f>
        <v>0</v>
      </c>
      <c r="P295" s="216">
        <f>ROUND(G295*K295,2)</f>
        <v>0</v>
      </c>
      <c r="Q295" s="216">
        <f>ROUND(G295*L295,2)</f>
        <v>0</v>
      </c>
      <c r="R295" s="216">
        <f>SUM(O295:Q295)</f>
        <v>0</v>
      </c>
    </row>
    <row r="296" spans="1:18" ht="18" customHeight="1">
      <c r="A296" s="147"/>
      <c r="B296" s="230"/>
      <c r="C296" s="209"/>
      <c r="D296" s="210"/>
      <c r="E296" s="211"/>
      <c r="F296" s="212"/>
      <c r="G296" s="213"/>
      <c r="H296" s="214"/>
      <c r="I296" s="215"/>
      <c r="J296" s="215"/>
      <c r="K296" s="213"/>
      <c r="L296" s="213"/>
      <c r="M296" s="216"/>
      <c r="N296" s="216"/>
      <c r="O296" s="216"/>
      <c r="P296" s="216"/>
      <c r="Q296" s="216"/>
      <c r="R296" s="216"/>
    </row>
    <row r="297" spans="1:18" ht="13.5">
      <c r="A297" s="147">
        <v>53</v>
      </c>
      <c r="B297" s="230"/>
      <c r="C297" s="154" t="s">
        <v>233</v>
      </c>
      <c r="D297" s="155"/>
      <c r="E297" s="156"/>
      <c r="F297" s="212"/>
      <c r="G297" s="213"/>
      <c r="H297" s="214"/>
      <c r="I297" s="215"/>
      <c r="J297" s="215">
        <v>0</v>
      </c>
      <c r="K297" s="213"/>
      <c r="L297" s="213"/>
      <c r="M297" s="216">
        <v>0</v>
      </c>
      <c r="N297" s="216">
        <v>0</v>
      </c>
      <c r="O297" s="216">
        <v>0</v>
      </c>
      <c r="P297" s="216">
        <v>0</v>
      </c>
      <c r="Q297" s="216">
        <v>0</v>
      </c>
      <c r="R297" s="216">
        <v>0</v>
      </c>
    </row>
    <row r="298" spans="1:18" ht="28.5" customHeight="1">
      <c r="A298" s="147"/>
      <c r="B298" s="230"/>
      <c r="C298" s="154" t="s">
        <v>234</v>
      </c>
      <c r="D298" s="155"/>
      <c r="E298" s="156"/>
      <c r="F298" s="212" t="s">
        <v>104</v>
      </c>
      <c r="G298" s="213">
        <v>30.8</v>
      </c>
      <c r="H298" s="214"/>
      <c r="I298" s="215"/>
      <c r="J298" s="215">
        <f>ROUND(H298*I298,2)</f>
        <v>0</v>
      </c>
      <c r="K298" s="213"/>
      <c r="L298" s="213"/>
      <c r="M298" s="216">
        <f>SUM(I298:L298)</f>
        <v>0</v>
      </c>
      <c r="N298" s="216">
        <f>ROUND(G298*H298,2)</f>
        <v>0</v>
      </c>
      <c r="O298" s="216">
        <f>ROUND(G298*J298,2)</f>
        <v>0</v>
      </c>
      <c r="P298" s="216">
        <f>ROUND(G298*K298,2)</f>
        <v>0</v>
      </c>
      <c r="Q298" s="216">
        <f>ROUND(G298*L298,2)</f>
        <v>0</v>
      </c>
      <c r="R298" s="216">
        <f>SUM(O298:Q298)</f>
        <v>0</v>
      </c>
    </row>
    <row r="299" spans="1:18" ht="13.5">
      <c r="A299" s="147"/>
      <c r="B299" s="230"/>
      <c r="C299" s="315" t="s">
        <v>235</v>
      </c>
      <c r="D299" s="316"/>
      <c r="E299" s="317"/>
      <c r="F299" s="212" t="s">
        <v>104</v>
      </c>
      <c r="G299" s="213">
        <v>30</v>
      </c>
      <c r="H299" s="214"/>
      <c r="I299" s="215"/>
      <c r="J299" s="215">
        <v>0</v>
      </c>
      <c r="K299" s="213"/>
      <c r="L299" s="213"/>
      <c r="M299" s="216">
        <f>SUM(I299:L299)</f>
        <v>0</v>
      </c>
      <c r="N299" s="216">
        <f>ROUND(G299*H299,2)</f>
        <v>0</v>
      </c>
      <c r="O299" s="216">
        <f>ROUND(G299*J299,2)</f>
        <v>0</v>
      </c>
      <c r="P299" s="216">
        <f>ROUND(G299*K299,2)</f>
        <v>0</v>
      </c>
      <c r="Q299" s="216">
        <f>ROUND(G299*L299,2)</f>
        <v>0</v>
      </c>
      <c r="R299" s="216">
        <f>SUM(O299:Q299)</f>
        <v>0</v>
      </c>
    </row>
    <row r="300" spans="1:18" ht="12.75">
      <c r="A300" s="105"/>
      <c r="B300" s="106" t="s">
        <v>29</v>
      </c>
      <c r="C300" s="290" t="s">
        <v>74</v>
      </c>
      <c r="D300" s="273"/>
      <c r="E300" s="274"/>
      <c r="F300" s="103"/>
      <c r="G300" s="104"/>
      <c r="H300" s="107"/>
      <c r="I300" s="108"/>
      <c r="J300" s="108">
        <v>0</v>
      </c>
      <c r="K300" s="104"/>
      <c r="L300" s="104"/>
      <c r="M300" s="109">
        <v>0</v>
      </c>
      <c r="N300" s="109">
        <v>0</v>
      </c>
      <c r="O300" s="109">
        <v>0</v>
      </c>
      <c r="P300" s="109">
        <v>0</v>
      </c>
      <c r="Q300" s="109">
        <v>0</v>
      </c>
      <c r="R300" s="109">
        <v>0</v>
      </c>
    </row>
    <row r="301" spans="1:18" ht="12.75">
      <c r="A301" s="147">
        <v>54</v>
      </c>
      <c r="B301" s="148"/>
      <c r="C301" s="330" t="s">
        <v>240</v>
      </c>
      <c r="D301" s="331"/>
      <c r="E301" s="332"/>
      <c r="F301" s="146" t="s">
        <v>104</v>
      </c>
      <c r="G301" s="145">
        <v>30.8</v>
      </c>
      <c r="H301" s="220"/>
      <c r="I301" s="179"/>
      <c r="J301" s="179">
        <f>ROUND(H301*I301,2)</f>
        <v>0</v>
      </c>
      <c r="K301" s="145"/>
      <c r="L301" s="145"/>
      <c r="M301" s="221">
        <f>SUM(I301:L301)</f>
        <v>0</v>
      </c>
      <c r="N301" s="221">
        <f>ROUND(G301*H301,2)</f>
        <v>0</v>
      </c>
      <c r="O301" s="221">
        <f>ROUND(G301*J301,2)</f>
        <v>0</v>
      </c>
      <c r="P301" s="221">
        <f>ROUND(G301*K301,2)</f>
        <v>0</v>
      </c>
      <c r="Q301" s="221">
        <f>ROUND(G301*L301,2)</f>
        <v>0</v>
      </c>
      <c r="R301" s="221">
        <f>SUM(O301:Q301)</f>
        <v>0</v>
      </c>
    </row>
    <row r="302" spans="1:18" ht="12.75">
      <c r="A302" s="147"/>
      <c r="B302" s="148"/>
      <c r="C302" s="278" t="s">
        <v>236</v>
      </c>
      <c r="D302" s="279"/>
      <c r="E302" s="269"/>
      <c r="F302" s="146" t="s">
        <v>111</v>
      </c>
      <c r="G302" s="145">
        <f>G301*0.4</f>
        <v>12.32</v>
      </c>
      <c r="H302" s="220"/>
      <c r="I302" s="179"/>
      <c r="J302" s="179">
        <v>0</v>
      </c>
      <c r="K302" s="145"/>
      <c r="L302" s="145"/>
      <c r="M302" s="221">
        <f>SUM(I302:L302)</f>
        <v>0</v>
      </c>
      <c r="N302" s="221">
        <f>ROUND(G302*H302,2)</f>
        <v>0</v>
      </c>
      <c r="O302" s="221">
        <f>ROUND(G302*J302,2)</f>
        <v>0</v>
      </c>
      <c r="P302" s="221">
        <f>ROUND(G302*K302,2)</f>
        <v>0</v>
      </c>
      <c r="Q302" s="221">
        <f>ROUND(G302*L302,2)</f>
        <v>0</v>
      </c>
      <c r="R302" s="221">
        <f>SUM(O302:Q302)</f>
        <v>0</v>
      </c>
    </row>
    <row r="303" spans="1:18" ht="12.75">
      <c r="A303" s="147"/>
      <c r="B303" s="148"/>
      <c r="C303" s="127" t="s">
        <v>237</v>
      </c>
      <c r="D303" s="128"/>
      <c r="E303" s="219"/>
      <c r="F303" s="146" t="s">
        <v>221</v>
      </c>
      <c r="G303" s="145">
        <v>3</v>
      </c>
      <c r="H303" s="220"/>
      <c r="I303" s="179"/>
      <c r="J303" s="179"/>
      <c r="K303" s="145"/>
      <c r="L303" s="145"/>
      <c r="M303" s="221">
        <f>SUM(I303:L303)</f>
        <v>0</v>
      </c>
      <c r="N303" s="221">
        <f>ROUND(G303*H303,2)</f>
        <v>0</v>
      </c>
      <c r="O303" s="221">
        <f>ROUND(G303*J303,2)</f>
        <v>0</v>
      </c>
      <c r="P303" s="221">
        <f>ROUND(G303*K303,2)</f>
        <v>0</v>
      </c>
      <c r="Q303" s="221">
        <f>ROUND(G303*L303,2)</f>
        <v>0</v>
      </c>
      <c r="R303" s="221">
        <f>SUM(O303:Q303)</f>
        <v>0</v>
      </c>
    </row>
    <row r="304" spans="1:18" ht="12.75">
      <c r="A304" s="105"/>
      <c r="B304" s="106"/>
      <c r="C304" s="290"/>
      <c r="D304" s="273"/>
      <c r="E304" s="274"/>
      <c r="F304" s="103"/>
      <c r="G304" s="104"/>
      <c r="H304" s="107"/>
      <c r="I304" s="108"/>
      <c r="J304" s="108"/>
      <c r="K304" s="104"/>
      <c r="L304" s="104"/>
      <c r="M304" s="109"/>
      <c r="N304" s="109"/>
      <c r="O304" s="109"/>
      <c r="P304" s="109"/>
      <c r="Q304" s="109"/>
      <c r="R304" s="109"/>
    </row>
    <row r="305" spans="1:18" ht="12.75">
      <c r="A305" s="147">
        <v>55</v>
      </c>
      <c r="B305" s="148"/>
      <c r="C305" s="278" t="s">
        <v>238</v>
      </c>
      <c r="D305" s="279"/>
      <c r="E305" s="269"/>
      <c r="F305" s="146"/>
      <c r="G305" s="145"/>
      <c r="H305" s="220"/>
      <c r="I305" s="179"/>
      <c r="J305" s="179">
        <v>0</v>
      </c>
      <c r="K305" s="145"/>
      <c r="L305" s="145"/>
      <c r="M305" s="221">
        <v>0</v>
      </c>
      <c r="N305" s="221">
        <v>0</v>
      </c>
      <c r="O305" s="221">
        <v>0</v>
      </c>
      <c r="P305" s="221">
        <v>0</v>
      </c>
      <c r="Q305" s="221">
        <v>0</v>
      </c>
      <c r="R305" s="221">
        <v>0</v>
      </c>
    </row>
    <row r="306" spans="1:18" ht="12.75">
      <c r="A306" s="147"/>
      <c r="B306" s="148"/>
      <c r="C306" s="278" t="s">
        <v>108</v>
      </c>
      <c r="D306" s="279"/>
      <c r="E306" s="269"/>
      <c r="F306" s="146" t="s">
        <v>73</v>
      </c>
      <c r="G306" s="145">
        <v>22.4</v>
      </c>
      <c r="H306" s="220"/>
      <c r="I306" s="179"/>
      <c r="J306" s="179">
        <f>ROUND(H306*I306,2)</f>
        <v>0</v>
      </c>
      <c r="K306" s="145"/>
      <c r="L306" s="145"/>
      <c r="M306" s="221">
        <f>SUM(I306:L306)</f>
        <v>0</v>
      </c>
      <c r="N306" s="221">
        <f>ROUND(G306*H306,2)</f>
        <v>0</v>
      </c>
      <c r="O306" s="221">
        <f>ROUND(G306*J306,2)</f>
        <v>0</v>
      </c>
      <c r="P306" s="221">
        <f>ROUND(G306*K306,2)</f>
        <v>0</v>
      </c>
      <c r="Q306" s="221">
        <f>ROUND(G306*L306,2)</f>
        <v>0</v>
      </c>
      <c r="R306" s="221">
        <f>SUM(O306:Q306)</f>
        <v>0</v>
      </c>
    </row>
    <row r="307" spans="1:18" ht="12.75">
      <c r="A307" s="147"/>
      <c r="B307" s="148"/>
      <c r="C307" s="278" t="s">
        <v>239</v>
      </c>
      <c r="D307" s="279"/>
      <c r="E307" s="269"/>
      <c r="F307" s="146"/>
      <c r="G307" s="145"/>
      <c r="H307" s="220"/>
      <c r="I307" s="179"/>
      <c r="J307" s="179">
        <v>0</v>
      </c>
      <c r="K307" s="145"/>
      <c r="L307" s="145"/>
      <c r="M307" s="221">
        <v>0</v>
      </c>
      <c r="N307" s="221">
        <v>0</v>
      </c>
      <c r="O307" s="221">
        <v>0</v>
      </c>
      <c r="P307" s="221">
        <v>0</v>
      </c>
      <c r="Q307" s="221">
        <v>0</v>
      </c>
      <c r="R307" s="221">
        <v>0</v>
      </c>
    </row>
    <row r="308" spans="1:18" ht="12.75">
      <c r="A308" s="147"/>
      <c r="B308" s="148"/>
      <c r="C308" s="278" t="s">
        <v>37</v>
      </c>
      <c r="D308" s="279"/>
      <c r="E308" s="269"/>
      <c r="F308" s="146" t="s">
        <v>73</v>
      </c>
      <c r="G308" s="145">
        <v>22.4</v>
      </c>
      <c r="H308" s="220"/>
      <c r="I308" s="179"/>
      <c r="J308" s="179">
        <v>0</v>
      </c>
      <c r="K308" s="145"/>
      <c r="L308" s="145"/>
      <c r="M308" s="221">
        <f>SUM(I308:L308)</f>
        <v>0</v>
      </c>
      <c r="N308" s="221">
        <f>ROUND(G308*H308,2)</f>
        <v>0</v>
      </c>
      <c r="O308" s="221">
        <f>ROUND(G308*J308,2)</f>
        <v>0</v>
      </c>
      <c r="P308" s="221">
        <f>ROUND(G308*K308,2)</f>
        <v>0</v>
      </c>
      <c r="Q308" s="221">
        <f>ROUND(G308*L308,2)</f>
        <v>0</v>
      </c>
      <c r="R308" s="221">
        <f>SUM(O308:Q308)</f>
        <v>0</v>
      </c>
    </row>
    <row r="309" spans="1:18" ht="12.75">
      <c r="A309" s="105"/>
      <c r="B309" s="106"/>
      <c r="C309" s="100"/>
      <c r="D309" s="101"/>
      <c r="E309" s="102"/>
      <c r="F309" s="103"/>
      <c r="G309" s="104"/>
      <c r="H309" s="107"/>
      <c r="I309" s="108"/>
      <c r="J309" s="108"/>
      <c r="K309" s="104"/>
      <c r="L309" s="104"/>
      <c r="M309" s="109"/>
      <c r="N309" s="109"/>
      <c r="O309" s="109"/>
      <c r="P309" s="109"/>
      <c r="Q309" s="109"/>
      <c r="R309" s="109"/>
    </row>
    <row r="310" spans="1:18" ht="12.75">
      <c r="A310" s="147">
        <v>56</v>
      </c>
      <c r="B310" s="148"/>
      <c r="C310" s="127" t="s">
        <v>241</v>
      </c>
      <c r="D310" s="128"/>
      <c r="E310" s="219"/>
      <c r="F310" s="146" t="s">
        <v>73</v>
      </c>
      <c r="G310" s="145">
        <v>3.6</v>
      </c>
      <c r="H310" s="220"/>
      <c r="I310" s="179"/>
      <c r="J310" s="179">
        <f>ROUND(H310*I310,2)</f>
        <v>0</v>
      </c>
      <c r="K310" s="145"/>
      <c r="L310" s="145"/>
      <c r="M310" s="221">
        <f>SUM(I310:L310)</f>
        <v>0</v>
      </c>
      <c r="N310" s="221">
        <f>ROUND(G310*H310,2)</f>
        <v>0</v>
      </c>
      <c r="O310" s="221">
        <f>ROUND(G310*J310,2)</f>
        <v>0</v>
      </c>
      <c r="P310" s="221">
        <f>ROUND(G310*K310,2)</f>
        <v>0</v>
      </c>
      <c r="Q310" s="221">
        <f>ROUND(G310*L310,2)</f>
        <v>0</v>
      </c>
      <c r="R310" s="221">
        <f>SUM(O310:Q310)</f>
        <v>0</v>
      </c>
    </row>
    <row r="311" spans="1:18" ht="13.5">
      <c r="A311" s="147"/>
      <c r="B311" s="230"/>
      <c r="C311" s="278" t="s">
        <v>74</v>
      </c>
      <c r="D311" s="279"/>
      <c r="E311" s="269"/>
      <c r="F311" s="146"/>
      <c r="G311" s="145"/>
      <c r="H311" s="220"/>
      <c r="I311" s="179"/>
      <c r="J311" s="179">
        <v>0</v>
      </c>
      <c r="K311" s="145"/>
      <c r="L311" s="145"/>
      <c r="M311" s="221">
        <v>0</v>
      </c>
      <c r="N311" s="221">
        <v>0</v>
      </c>
      <c r="O311" s="221">
        <v>0</v>
      </c>
      <c r="P311" s="221">
        <v>0</v>
      </c>
      <c r="Q311" s="221">
        <v>0</v>
      </c>
      <c r="R311" s="221">
        <v>0</v>
      </c>
    </row>
    <row r="312" spans="1:18" ht="13.5">
      <c r="A312" s="105"/>
      <c r="B312" s="45"/>
      <c r="C312" s="344" t="s">
        <v>268</v>
      </c>
      <c r="D312" s="345"/>
      <c r="E312" s="346"/>
      <c r="F312" s="5"/>
      <c r="G312" s="1"/>
      <c r="H312" s="236"/>
      <c r="I312" s="237"/>
      <c r="J312" s="237">
        <v>0</v>
      </c>
      <c r="K312" s="1"/>
      <c r="L312" s="1"/>
      <c r="M312" s="238">
        <v>0</v>
      </c>
      <c r="N312" s="238">
        <v>0</v>
      </c>
      <c r="O312" s="238">
        <v>0</v>
      </c>
      <c r="P312" s="238">
        <v>0</v>
      </c>
      <c r="Q312" s="238">
        <v>0</v>
      </c>
      <c r="R312" s="238">
        <v>0</v>
      </c>
    </row>
    <row r="313" spans="1:18" ht="13.5">
      <c r="A313" s="105"/>
      <c r="B313" s="45" t="s">
        <v>186</v>
      </c>
      <c r="C313" s="336" t="s">
        <v>74</v>
      </c>
      <c r="D313" s="337"/>
      <c r="E313" s="338"/>
      <c r="F313" s="5"/>
      <c r="G313" s="1"/>
      <c r="H313" s="236"/>
      <c r="I313" s="237"/>
      <c r="J313" s="237">
        <v>0</v>
      </c>
      <c r="K313" s="1"/>
      <c r="L313" s="1"/>
      <c r="M313" s="238">
        <v>0</v>
      </c>
      <c r="N313" s="238">
        <v>0</v>
      </c>
      <c r="O313" s="238">
        <v>0</v>
      </c>
      <c r="P313" s="238">
        <v>0</v>
      </c>
      <c r="Q313" s="238">
        <v>0</v>
      </c>
      <c r="R313" s="238">
        <v>0</v>
      </c>
    </row>
    <row r="314" spans="1:18" ht="12.75">
      <c r="A314" s="105">
        <v>57</v>
      </c>
      <c r="B314" s="208"/>
      <c r="C314" s="154" t="s">
        <v>187</v>
      </c>
      <c r="D314" s="155"/>
      <c r="E314" s="156"/>
      <c r="F314" s="212" t="s">
        <v>104</v>
      </c>
      <c r="G314" s="213">
        <v>56.5</v>
      </c>
      <c r="H314" s="214"/>
      <c r="I314" s="215"/>
      <c r="J314" s="215">
        <f>ROUND(H314*I314,2)</f>
        <v>0</v>
      </c>
      <c r="K314" s="213"/>
      <c r="L314" s="213"/>
      <c r="M314" s="216">
        <f>SUM(I314:L314)</f>
        <v>0</v>
      </c>
      <c r="N314" s="216">
        <f>ROUND(G314*H314,2)</f>
        <v>0</v>
      </c>
      <c r="O314" s="216">
        <f>ROUND(G314*J314,2)</f>
        <v>0</v>
      </c>
      <c r="P314" s="216">
        <f>ROUND(G314*K314,2)</f>
        <v>0</v>
      </c>
      <c r="Q314" s="216">
        <f>ROUND(G314*L314,2)</f>
        <v>0</v>
      </c>
      <c r="R314" s="216">
        <f>SUM(O314:Q314)</f>
        <v>0</v>
      </c>
    </row>
    <row r="315" spans="1:18" ht="12.75">
      <c r="A315" s="105"/>
      <c r="B315" s="208"/>
      <c r="C315" s="154" t="s">
        <v>188</v>
      </c>
      <c r="D315" s="155"/>
      <c r="E315" s="156"/>
      <c r="F315" s="212" t="s">
        <v>111</v>
      </c>
      <c r="G315" s="213">
        <f>G314*0.36</f>
        <v>20.34</v>
      </c>
      <c r="H315" s="214"/>
      <c r="I315" s="215"/>
      <c r="J315" s="215">
        <v>0</v>
      </c>
      <c r="K315" s="213"/>
      <c r="L315" s="213"/>
      <c r="M315" s="216">
        <f>SUM(I315:L315)</f>
        <v>0</v>
      </c>
      <c r="N315" s="216">
        <f>ROUND(G315*H315,2)</f>
        <v>0</v>
      </c>
      <c r="O315" s="216">
        <f>ROUND(G315*J315,2)</f>
        <v>0</v>
      </c>
      <c r="P315" s="216">
        <f>ROUND(G315*K315,2)</f>
        <v>0</v>
      </c>
      <c r="Q315" s="216">
        <f>ROUND(G315*L315,2)</f>
        <v>0</v>
      </c>
      <c r="R315" s="216">
        <f>SUM(O315:Q315)</f>
        <v>0</v>
      </c>
    </row>
    <row r="316" spans="1:18" ht="12.75">
      <c r="A316" s="105"/>
      <c r="B316" s="208"/>
      <c r="C316" s="154" t="s">
        <v>189</v>
      </c>
      <c r="D316" s="155"/>
      <c r="E316" s="156"/>
      <c r="F316" s="212" t="s">
        <v>78</v>
      </c>
      <c r="G316" s="213">
        <f>G314*6</f>
        <v>339</v>
      </c>
      <c r="H316" s="214"/>
      <c r="I316" s="215"/>
      <c r="J316" s="215">
        <v>0</v>
      </c>
      <c r="K316" s="213"/>
      <c r="L316" s="213"/>
      <c r="M316" s="216">
        <f>SUM(I316:L316)</f>
        <v>0</v>
      </c>
      <c r="N316" s="216">
        <f>ROUND(G316*H316,2)</f>
        <v>0</v>
      </c>
      <c r="O316" s="216">
        <f>ROUND(G316*J316,2)</f>
        <v>0</v>
      </c>
      <c r="P316" s="216">
        <f>ROUND(G316*K316,2)</f>
        <v>0</v>
      </c>
      <c r="Q316" s="216">
        <f>ROUND(G316*L316,2)</f>
        <v>0</v>
      </c>
      <c r="R316" s="216">
        <f>SUM(O316:Q316)</f>
        <v>0</v>
      </c>
    </row>
    <row r="317" spans="1:18" ht="12.75">
      <c r="A317" s="105"/>
      <c r="B317" s="208"/>
      <c r="C317" s="154" t="s">
        <v>190</v>
      </c>
      <c r="D317" s="155"/>
      <c r="E317" s="156"/>
      <c r="F317" s="212" t="s">
        <v>112</v>
      </c>
      <c r="G317" s="213">
        <f>G314*0.02</f>
        <v>1.1300000000000001</v>
      </c>
      <c r="H317" s="214"/>
      <c r="I317" s="215"/>
      <c r="J317" s="215">
        <v>0</v>
      </c>
      <c r="K317" s="213"/>
      <c r="L317" s="213"/>
      <c r="M317" s="216">
        <f>SUM(I317:L317)</f>
        <v>0</v>
      </c>
      <c r="N317" s="216">
        <f>ROUND(G317*H317,2)</f>
        <v>0</v>
      </c>
      <c r="O317" s="216">
        <f>ROUND(G317*J317,2)</f>
        <v>0</v>
      </c>
      <c r="P317" s="216">
        <f>ROUND(G317*K317,2)</f>
        <v>0</v>
      </c>
      <c r="Q317" s="216">
        <f>ROUND(G317*L317,2)</f>
        <v>0</v>
      </c>
      <c r="R317" s="216">
        <f>SUM(O317:Q317)</f>
        <v>0</v>
      </c>
    </row>
    <row r="318" spans="1:18" ht="12.75">
      <c r="A318" s="105"/>
      <c r="B318" s="208" t="s">
        <v>191</v>
      </c>
      <c r="C318" s="154" t="s">
        <v>74</v>
      </c>
      <c r="D318" s="155"/>
      <c r="E318" s="156"/>
      <c r="F318" s="212"/>
      <c r="G318" s="213"/>
      <c r="H318" s="214"/>
      <c r="I318" s="215"/>
      <c r="J318" s="215">
        <v>0</v>
      </c>
      <c r="K318" s="213"/>
      <c r="L318" s="213"/>
      <c r="M318" s="216">
        <v>0</v>
      </c>
      <c r="N318" s="216">
        <v>0</v>
      </c>
      <c r="O318" s="216">
        <v>0</v>
      </c>
      <c r="P318" s="216">
        <v>0</v>
      </c>
      <c r="Q318" s="216">
        <v>0</v>
      </c>
      <c r="R318" s="216">
        <v>0</v>
      </c>
    </row>
    <row r="319" spans="1:18" ht="12.75">
      <c r="A319" s="105">
        <v>58</v>
      </c>
      <c r="B319" s="208"/>
      <c r="C319" s="154" t="s">
        <v>27</v>
      </c>
      <c r="D319" s="155"/>
      <c r="E319" s="156"/>
      <c r="F319" s="212"/>
      <c r="G319" s="213"/>
      <c r="H319" s="214"/>
      <c r="I319" s="215"/>
      <c r="J319" s="215">
        <v>0</v>
      </c>
      <c r="K319" s="213"/>
      <c r="L319" s="213"/>
      <c r="M319" s="216">
        <v>0</v>
      </c>
      <c r="N319" s="216">
        <v>0</v>
      </c>
      <c r="O319" s="216">
        <v>0</v>
      </c>
      <c r="P319" s="216">
        <v>0</v>
      </c>
      <c r="Q319" s="216">
        <v>0</v>
      </c>
      <c r="R319" s="216">
        <v>0</v>
      </c>
    </row>
    <row r="320" spans="1:18" ht="12.75">
      <c r="A320" s="105"/>
      <c r="B320" s="208"/>
      <c r="C320" s="154" t="s">
        <v>192</v>
      </c>
      <c r="D320" s="155"/>
      <c r="E320" s="156"/>
      <c r="F320" s="212"/>
      <c r="G320" s="213"/>
      <c r="H320" s="214"/>
      <c r="I320" s="215"/>
      <c r="J320" s="215">
        <v>0</v>
      </c>
      <c r="K320" s="213"/>
      <c r="L320" s="213"/>
      <c r="M320" s="216">
        <v>0</v>
      </c>
      <c r="N320" s="216">
        <v>0</v>
      </c>
      <c r="O320" s="216">
        <v>0</v>
      </c>
      <c r="P320" s="216">
        <v>0</v>
      </c>
      <c r="Q320" s="216">
        <v>0</v>
      </c>
      <c r="R320" s="216">
        <v>0</v>
      </c>
    </row>
    <row r="321" spans="1:18" ht="12.75">
      <c r="A321" s="105"/>
      <c r="B321" s="208"/>
      <c r="C321" s="154" t="s">
        <v>28</v>
      </c>
      <c r="D321" s="155"/>
      <c r="E321" s="156"/>
      <c r="F321" s="212" t="s">
        <v>104</v>
      </c>
      <c r="G321" s="213">
        <v>56.5</v>
      </c>
      <c r="H321" s="214"/>
      <c r="I321" s="215"/>
      <c r="J321" s="215">
        <f>ROUND(H321*I321,2)</f>
        <v>0</v>
      </c>
      <c r="K321" s="213"/>
      <c r="L321" s="213"/>
      <c r="M321" s="216">
        <f>SUM(I321:L321)</f>
        <v>0</v>
      </c>
      <c r="N321" s="216">
        <f>ROUND(G321*H321,2)</f>
        <v>0</v>
      </c>
      <c r="O321" s="216">
        <f>ROUND(G321*J321,2)</f>
        <v>0</v>
      </c>
      <c r="P321" s="216">
        <f>ROUND(G321*K321,2)</f>
        <v>0</v>
      </c>
      <c r="Q321" s="216">
        <f>ROUND(G321*L321,2)</f>
        <v>0</v>
      </c>
      <c r="R321" s="216">
        <f>SUM(O321:Q321)</f>
        <v>0</v>
      </c>
    </row>
    <row r="322" spans="1:18" ht="12.75">
      <c r="A322" s="105"/>
      <c r="B322" s="208"/>
      <c r="C322" s="154" t="s">
        <v>193</v>
      </c>
      <c r="D322" s="155"/>
      <c r="E322" s="156"/>
      <c r="F322" s="212" t="s">
        <v>78</v>
      </c>
      <c r="G322" s="213">
        <f>G321*8</f>
        <v>452</v>
      </c>
      <c r="H322" s="214"/>
      <c r="I322" s="215"/>
      <c r="J322" s="215">
        <v>0</v>
      </c>
      <c r="K322" s="213"/>
      <c r="L322" s="213"/>
      <c r="M322" s="216">
        <f>SUM(I322:L322)</f>
        <v>0</v>
      </c>
      <c r="N322" s="216">
        <f>ROUND(G322*H322,2)</f>
        <v>0</v>
      </c>
      <c r="O322" s="216">
        <f>ROUND(G322*J322,2)</f>
        <v>0</v>
      </c>
      <c r="P322" s="216">
        <f>ROUND(G322*K322,2)</f>
        <v>0</v>
      </c>
      <c r="Q322" s="216">
        <f>ROUND(G322*L322,2)</f>
        <v>0</v>
      </c>
      <c r="R322" s="216">
        <f>SUM(O322:Q322)</f>
        <v>0</v>
      </c>
    </row>
    <row r="323" spans="1:18" ht="12.75">
      <c r="A323" s="105"/>
      <c r="B323" s="208" t="s">
        <v>194</v>
      </c>
      <c r="C323" s="154" t="s">
        <v>74</v>
      </c>
      <c r="D323" s="155"/>
      <c r="E323" s="156"/>
      <c r="F323" s="212"/>
      <c r="G323" s="213"/>
      <c r="H323" s="214"/>
      <c r="I323" s="215"/>
      <c r="J323" s="215">
        <v>0</v>
      </c>
      <c r="K323" s="213"/>
      <c r="L323" s="213"/>
      <c r="M323" s="216">
        <v>0</v>
      </c>
      <c r="N323" s="216">
        <v>0</v>
      </c>
      <c r="O323" s="216">
        <v>0</v>
      </c>
      <c r="P323" s="216">
        <v>0</v>
      </c>
      <c r="Q323" s="216">
        <v>0</v>
      </c>
      <c r="R323" s="216">
        <v>0</v>
      </c>
    </row>
    <row r="324" spans="1:18" ht="12.75">
      <c r="A324" s="105">
        <v>59</v>
      </c>
      <c r="B324" s="208"/>
      <c r="C324" s="154" t="s">
        <v>195</v>
      </c>
      <c r="D324" s="155"/>
      <c r="E324" s="156"/>
      <c r="F324" s="212" t="s">
        <v>104</v>
      </c>
      <c r="G324" s="213">
        <v>56.5</v>
      </c>
      <c r="H324" s="214"/>
      <c r="I324" s="215"/>
      <c r="J324" s="215">
        <f>ROUND(H324*I324,2)</f>
        <v>0</v>
      </c>
      <c r="K324" s="213"/>
      <c r="L324" s="213"/>
      <c r="M324" s="216">
        <f>SUM(I324:L324)</f>
        <v>0</v>
      </c>
      <c r="N324" s="216">
        <f>ROUND(G324*H324,2)</f>
        <v>0</v>
      </c>
      <c r="O324" s="216">
        <f>ROUND(G324*J324,2)</f>
        <v>0</v>
      </c>
      <c r="P324" s="216">
        <f>ROUND(G324*K324,2)</f>
        <v>0</v>
      </c>
      <c r="Q324" s="216">
        <f>ROUND(G324*L324,2)</f>
        <v>0</v>
      </c>
      <c r="R324" s="216">
        <f>SUM(O324:Q324)</f>
        <v>0</v>
      </c>
    </row>
    <row r="325" spans="1:18" ht="12.75">
      <c r="A325" s="105"/>
      <c r="B325" s="208"/>
      <c r="C325" s="154" t="s">
        <v>196</v>
      </c>
      <c r="D325" s="155"/>
      <c r="E325" s="156"/>
      <c r="F325" s="212" t="s">
        <v>104</v>
      </c>
      <c r="G325" s="213">
        <f>G324*1</f>
        <v>56.5</v>
      </c>
      <c r="H325" s="214"/>
      <c r="I325" s="215"/>
      <c r="J325" s="215">
        <v>0</v>
      </c>
      <c r="K325" s="213"/>
      <c r="L325" s="213"/>
      <c r="M325" s="216">
        <f>SUM(I325:L325)</f>
        <v>0</v>
      </c>
      <c r="N325" s="216">
        <f>ROUND(G325*H325,2)</f>
        <v>0</v>
      </c>
      <c r="O325" s="216">
        <f>ROUND(G325*J325,2)</f>
        <v>0</v>
      </c>
      <c r="P325" s="216">
        <f>ROUND(G325*K325,2)</f>
        <v>0</v>
      </c>
      <c r="Q325" s="216">
        <f>ROUND(G325*L325,2)</f>
        <v>0</v>
      </c>
      <c r="R325" s="216">
        <f>SUM(O325:Q325)</f>
        <v>0</v>
      </c>
    </row>
    <row r="326" spans="1:18" ht="12.75">
      <c r="A326" s="105"/>
      <c r="B326" s="208"/>
      <c r="C326" s="209"/>
      <c r="D326" s="210"/>
      <c r="E326" s="211"/>
      <c r="F326" s="212"/>
      <c r="G326" s="213"/>
      <c r="H326" s="214"/>
      <c r="I326" s="215"/>
      <c r="J326" s="215"/>
      <c r="K326" s="213"/>
      <c r="L326" s="213"/>
      <c r="M326" s="216"/>
      <c r="N326" s="216"/>
      <c r="O326" s="216"/>
      <c r="P326" s="216"/>
      <c r="Q326" s="216"/>
      <c r="R326" s="216"/>
    </row>
    <row r="327" spans="1:18" ht="12.75">
      <c r="A327" s="105"/>
      <c r="B327" s="148" t="s">
        <v>2</v>
      </c>
      <c r="C327" s="382" t="s">
        <v>244</v>
      </c>
      <c r="D327" s="383"/>
      <c r="E327" s="384"/>
      <c r="F327" s="146"/>
      <c r="G327" s="145"/>
      <c r="H327" s="220"/>
      <c r="I327" s="179"/>
      <c r="J327" s="179">
        <v>0</v>
      </c>
      <c r="K327" s="145"/>
      <c r="L327" s="145"/>
      <c r="M327" s="221">
        <v>0</v>
      </c>
      <c r="N327" s="221">
        <v>0</v>
      </c>
      <c r="O327" s="221">
        <v>0</v>
      </c>
      <c r="P327" s="221">
        <v>0</v>
      </c>
      <c r="Q327" s="221">
        <v>0</v>
      </c>
      <c r="R327" s="221">
        <v>0</v>
      </c>
    </row>
    <row r="328" spans="1:18" ht="12.75">
      <c r="A328" s="105"/>
      <c r="B328" s="148"/>
      <c r="C328" s="127"/>
      <c r="D328" s="128"/>
      <c r="E328" s="219"/>
      <c r="F328" s="146"/>
      <c r="G328" s="145"/>
      <c r="H328" s="220"/>
      <c r="I328" s="179"/>
      <c r="J328" s="179"/>
      <c r="K328" s="145"/>
      <c r="L328" s="145"/>
      <c r="M328" s="221"/>
      <c r="N328" s="221"/>
      <c r="O328" s="221"/>
      <c r="P328" s="221"/>
      <c r="Q328" s="221"/>
      <c r="R328" s="221"/>
    </row>
    <row r="329" spans="1:18" ht="27" customHeight="1">
      <c r="A329" s="105">
        <v>60</v>
      </c>
      <c r="B329" s="148"/>
      <c r="C329" s="330" t="s">
        <v>301</v>
      </c>
      <c r="D329" s="331"/>
      <c r="E329" s="332"/>
      <c r="F329" s="146"/>
      <c r="G329" s="145"/>
      <c r="H329" s="220"/>
      <c r="I329" s="179"/>
      <c r="J329" s="179">
        <v>0</v>
      </c>
      <c r="K329" s="145"/>
      <c r="L329" s="145"/>
      <c r="M329" s="221">
        <v>0</v>
      </c>
      <c r="N329" s="221">
        <v>0</v>
      </c>
      <c r="O329" s="221">
        <v>0</v>
      </c>
      <c r="P329" s="221">
        <v>0</v>
      </c>
      <c r="Q329" s="221">
        <v>0</v>
      </c>
      <c r="R329" s="221">
        <v>0</v>
      </c>
    </row>
    <row r="330" spans="1:18" ht="12.75">
      <c r="A330" s="105"/>
      <c r="B330" s="148"/>
      <c r="C330" s="330" t="s">
        <v>262</v>
      </c>
      <c r="D330" s="331"/>
      <c r="E330" s="332"/>
      <c r="F330" s="146" t="s">
        <v>104</v>
      </c>
      <c r="G330" s="145">
        <v>2.07</v>
      </c>
      <c r="H330" s="220"/>
      <c r="I330" s="179"/>
      <c r="J330" s="179">
        <f>ROUND(H330*I330,2)</f>
        <v>0</v>
      </c>
      <c r="K330" s="145"/>
      <c r="L330" s="145"/>
      <c r="M330" s="221">
        <f>SUM(I330:L330)</f>
        <v>0</v>
      </c>
      <c r="N330" s="221">
        <f>ROUND(G330*H330,2)</f>
        <v>0</v>
      </c>
      <c r="O330" s="221">
        <f>ROUND(G330*J330,2)</f>
        <v>0</v>
      </c>
      <c r="P330" s="221">
        <f>ROUND(G330*K330,2)</f>
        <v>0</v>
      </c>
      <c r="Q330" s="221">
        <f>ROUND(G330*L330,2)</f>
        <v>0</v>
      </c>
      <c r="R330" s="221">
        <f>SUM(O330:Q330)</f>
        <v>0</v>
      </c>
    </row>
    <row r="331" spans="1:19" ht="27" customHeight="1">
      <c r="A331" s="105"/>
      <c r="B331" s="148"/>
      <c r="C331" s="278" t="s">
        <v>3</v>
      </c>
      <c r="D331" s="279"/>
      <c r="E331" s="269"/>
      <c r="F331" s="146" t="s">
        <v>104</v>
      </c>
      <c r="G331" s="145">
        <v>2.07</v>
      </c>
      <c r="H331" s="220"/>
      <c r="I331" s="179"/>
      <c r="J331" s="179">
        <v>0</v>
      </c>
      <c r="K331" s="145"/>
      <c r="L331" s="145"/>
      <c r="M331" s="221">
        <f>SUM(I331:L331)</f>
        <v>0</v>
      </c>
      <c r="N331" s="221">
        <f>ROUND(G331*H331,2)</f>
        <v>0</v>
      </c>
      <c r="O331" s="221">
        <f>ROUND(G331*J331,2)</f>
        <v>0</v>
      </c>
      <c r="P331" s="221">
        <f>ROUND(G331*K331,2)</f>
        <v>0</v>
      </c>
      <c r="Q331" s="221">
        <f>ROUND(G331*L331,2)</f>
        <v>0</v>
      </c>
      <c r="R331" s="221">
        <f>SUM(O331:Q331)</f>
        <v>0</v>
      </c>
      <c r="S331" s="114"/>
    </row>
    <row r="332" spans="1:19" ht="19.5" customHeight="1">
      <c r="A332" s="105"/>
      <c r="B332" s="148"/>
      <c r="C332" s="278" t="s">
        <v>302</v>
      </c>
      <c r="D332" s="323"/>
      <c r="E332" s="324"/>
      <c r="F332" s="146" t="s">
        <v>110</v>
      </c>
      <c r="G332" s="145">
        <v>1</v>
      </c>
      <c r="H332" s="220"/>
      <c r="I332" s="179"/>
      <c r="J332" s="179"/>
      <c r="K332" s="145"/>
      <c r="L332" s="145"/>
      <c r="M332" s="221">
        <f>SUM(I332:L332)</f>
        <v>0</v>
      </c>
      <c r="N332" s="221">
        <f>ROUND(G332*H332,2)</f>
        <v>0</v>
      </c>
      <c r="O332" s="221">
        <f>ROUND(G332*J332,2)</f>
        <v>0</v>
      </c>
      <c r="P332" s="221">
        <f>ROUND(G332*K332,2)</f>
        <v>0</v>
      </c>
      <c r="Q332" s="221">
        <f>ROUND(G332*L332,2)</f>
        <v>0</v>
      </c>
      <c r="R332" s="221">
        <f>SUM(O332:Q332)</f>
        <v>0</v>
      </c>
      <c r="S332" s="262"/>
    </row>
    <row r="333" spans="1:18" ht="12.75">
      <c r="A333" s="105"/>
      <c r="B333" s="148"/>
      <c r="C333" s="278" t="s">
        <v>162</v>
      </c>
      <c r="D333" s="279"/>
      <c r="E333" s="269"/>
      <c r="F333" s="146" t="s">
        <v>1</v>
      </c>
      <c r="G333" s="145">
        <v>1</v>
      </c>
      <c r="H333" s="220"/>
      <c r="I333" s="179"/>
      <c r="J333" s="179">
        <v>0</v>
      </c>
      <c r="K333" s="145"/>
      <c r="L333" s="145"/>
      <c r="M333" s="221">
        <f>SUM(I333:L333)</f>
        <v>0</v>
      </c>
      <c r="N333" s="221">
        <f>ROUND(G333*H333,2)</f>
        <v>0</v>
      </c>
      <c r="O333" s="221">
        <f>ROUND(G333*J333,2)</f>
        <v>0</v>
      </c>
      <c r="P333" s="221">
        <f>ROUND(G333*K333,2)</f>
        <v>0</v>
      </c>
      <c r="Q333" s="221">
        <f>ROUND(G333*L333,2)</f>
        <v>0</v>
      </c>
      <c r="R333" s="221">
        <f>SUM(O333:Q333)</f>
        <v>0</v>
      </c>
    </row>
    <row r="334" spans="1:20" s="258" customFormat="1" ht="12.75">
      <c r="A334" s="105"/>
      <c r="B334" s="148"/>
      <c r="C334" s="278"/>
      <c r="D334" s="279"/>
      <c r="E334" s="269"/>
      <c r="F334" s="146"/>
      <c r="G334" s="145"/>
      <c r="H334" s="220"/>
      <c r="I334" s="179"/>
      <c r="J334" s="179"/>
      <c r="K334" s="145"/>
      <c r="L334" s="145"/>
      <c r="M334" s="221"/>
      <c r="N334" s="221"/>
      <c r="O334" s="221"/>
      <c r="P334" s="221"/>
      <c r="Q334" s="221"/>
      <c r="R334" s="221"/>
      <c r="T334" s="259"/>
    </row>
    <row r="335" spans="1:20" s="258" customFormat="1" ht="12.75">
      <c r="A335" s="254"/>
      <c r="B335" s="255"/>
      <c r="C335" s="381" t="s">
        <v>76</v>
      </c>
      <c r="D335" s="381"/>
      <c r="E335" s="381"/>
      <c r="F335" s="256"/>
      <c r="G335" s="229"/>
      <c r="H335" s="229"/>
      <c r="I335" s="257"/>
      <c r="J335" s="257">
        <v>0</v>
      </c>
      <c r="K335" s="229"/>
      <c r="L335" s="229"/>
      <c r="M335" s="48">
        <v>0</v>
      </c>
      <c r="N335" s="151">
        <f>SUM(N161:N334)</f>
        <v>0</v>
      </c>
      <c r="O335" s="151">
        <f>SUM(O161:O334)</f>
        <v>0</v>
      </c>
      <c r="P335" s="151">
        <f>SUM(P161:P334)</f>
        <v>0</v>
      </c>
      <c r="Q335" s="151">
        <f>SUM(Q161:Q334)</f>
        <v>0</v>
      </c>
      <c r="R335" s="151">
        <f>SUM(R161:R334)</f>
        <v>0</v>
      </c>
      <c r="T335" s="259"/>
    </row>
    <row r="336" spans="1:20" s="258" customFormat="1" ht="12.75" customHeight="1">
      <c r="A336" s="105"/>
      <c r="B336" s="106"/>
      <c r="C336" s="100"/>
      <c r="D336" s="101"/>
      <c r="E336" s="102"/>
      <c r="F336" s="103"/>
      <c r="G336" s="104"/>
      <c r="H336" s="107"/>
      <c r="I336" s="108"/>
      <c r="J336" s="108"/>
      <c r="K336" s="104"/>
      <c r="L336" s="104"/>
      <c r="M336" s="109"/>
      <c r="N336" s="260"/>
      <c r="O336" s="260"/>
      <c r="P336" s="260"/>
      <c r="Q336" s="260"/>
      <c r="R336" s="260"/>
      <c r="T336" s="259"/>
    </row>
    <row r="337" spans="1:20" s="258" customFormat="1" ht="16.5" customHeight="1">
      <c r="A337" s="105"/>
      <c r="B337" s="45"/>
      <c r="C337" s="344" t="s">
        <v>38</v>
      </c>
      <c r="D337" s="345"/>
      <c r="E337" s="346"/>
      <c r="F337" s="5"/>
      <c r="G337" s="1"/>
      <c r="H337" s="236"/>
      <c r="I337" s="237"/>
      <c r="J337" s="237">
        <v>0</v>
      </c>
      <c r="K337" s="1"/>
      <c r="L337" s="1"/>
      <c r="M337" s="238">
        <v>0</v>
      </c>
      <c r="N337" s="238">
        <v>0</v>
      </c>
      <c r="O337" s="238">
        <v>0</v>
      </c>
      <c r="P337" s="238">
        <v>0</v>
      </c>
      <c r="Q337" s="238">
        <v>0</v>
      </c>
      <c r="R337" s="238">
        <v>0</v>
      </c>
      <c r="T337" s="259"/>
    </row>
    <row r="338" spans="1:20" s="258" customFormat="1" ht="12" customHeight="1">
      <c r="A338" s="105"/>
      <c r="B338" s="45"/>
      <c r="C338" s="336" t="s">
        <v>74</v>
      </c>
      <c r="D338" s="337"/>
      <c r="E338" s="338"/>
      <c r="F338" s="5"/>
      <c r="G338" s="1"/>
      <c r="H338" s="236"/>
      <c r="I338" s="237"/>
      <c r="J338" s="237">
        <v>0</v>
      </c>
      <c r="K338" s="1"/>
      <c r="L338" s="1"/>
      <c r="M338" s="238">
        <v>0</v>
      </c>
      <c r="N338" s="238">
        <v>0</v>
      </c>
      <c r="O338" s="238">
        <v>0</v>
      </c>
      <c r="P338" s="238">
        <v>0</v>
      </c>
      <c r="Q338" s="238">
        <v>0</v>
      </c>
      <c r="R338" s="238">
        <v>0</v>
      </c>
      <c r="T338" s="259"/>
    </row>
    <row r="339" spans="1:20" s="258" customFormat="1" ht="15.75" customHeight="1">
      <c r="A339" s="147">
        <v>61</v>
      </c>
      <c r="B339" s="208"/>
      <c r="C339" s="154" t="s">
        <v>246</v>
      </c>
      <c r="D339" s="155"/>
      <c r="E339" s="156"/>
      <c r="F339" s="212" t="s">
        <v>75</v>
      </c>
      <c r="G339" s="213">
        <v>2</v>
      </c>
      <c r="H339" s="214"/>
      <c r="I339" s="215"/>
      <c r="J339" s="215">
        <f>ROUND(H339*I339,2)</f>
        <v>0</v>
      </c>
      <c r="K339" s="213"/>
      <c r="L339" s="213"/>
      <c r="M339" s="216">
        <f>SUM(I339:L339)</f>
        <v>0</v>
      </c>
      <c r="N339" s="216">
        <f>ROUND(G339*H339,2)</f>
        <v>0</v>
      </c>
      <c r="O339" s="216">
        <f>ROUND(G339*J339,2)</f>
        <v>0</v>
      </c>
      <c r="P339" s="216">
        <f>ROUND(G339*K339,2)</f>
        <v>0</v>
      </c>
      <c r="Q339" s="216">
        <f>ROUND(G339*L339,2)</f>
        <v>0</v>
      </c>
      <c r="R339" s="216">
        <f>SUM(O339:Q339)</f>
        <v>0</v>
      </c>
      <c r="T339" s="259"/>
    </row>
    <row r="340" spans="1:20" s="258" customFormat="1" ht="15.75" customHeight="1">
      <c r="A340" s="147"/>
      <c r="B340" s="208"/>
      <c r="C340" s="209"/>
      <c r="D340" s="210"/>
      <c r="E340" s="211"/>
      <c r="F340" s="212"/>
      <c r="G340" s="213"/>
      <c r="H340" s="214"/>
      <c r="I340" s="215"/>
      <c r="J340" s="215"/>
      <c r="K340" s="213"/>
      <c r="L340" s="213"/>
      <c r="M340" s="216"/>
      <c r="N340" s="216"/>
      <c r="O340" s="216"/>
      <c r="P340" s="216"/>
      <c r="Q340" s="216"/>
      <c r="R340" s="216"/>
      <c r="T340" s="259"/>
    </row>
    <row r="341" spans="1:18" ht="18.75" customHeight="1">
      <c r="A341" s="91">
        <v>62</v>
      </c>
      <c r="B341" s="92" t="s">
        <v>306</v>
      </c>
      <c r="C341" s="290" t="s">
        <v>307</v>
      </c>
      <c r="D341" s="273"/>
      <c r="E341" s="274"/>
      <c r="F341" s="103"/>
      <c r="G341" s="104"/>
      <c r="H341" s="97"/>
      <c r="I341" s="98"/>
      <c r="J341" s="98">
        <v>0</v>
      </c>
      <c r="K341" s="96"/>
      <c r="L341" s="96"/>
      <c r="M341" s="99">
        <v>0</v>
      </c>
      <c r="N341" s="99">
        <v>0</v>
      </c>
      <c r="O341" s="99">
        <v>0</v>
      </c>
      <c r="P341" s="99">
        <v>0</v>
      </c>
      <c r="Q341" s="99">
        <v>0</v>
      </c>
      <c r="R341" s="99">
        <v>0</v>
      </c>
    </row>
    <row r="342" spans="1:18" ht="12.75">
      <c r="A342" s="91"/>
      <c r="B342" s="92"/>
      <c r="C342" s="290" t="s">
        <v>308</v>
      </c>
      <c r="D342" s="273"/>
      <c r="E342" s="274"/>
      <c r="F342" s="103" t="s">
        <v>110</v>
      </c>
      <c r="G342" s="104">
        <v>1</v>
      </c>
      <c r="H342" s="97"/>
      <c r="I342" s="98"/>
      <c r="J342" s="179">
        <f>ROUND(H342*I342,2)</f>
        <v>0</v>
      </c>
      <c r="K342" s="145"/>
      <c r="L342" s="145"/>
      <c r="M342" s="221">
        <f>SUM(I342:L342)</f>
        <v>0</v>
      </c>
      <c r="N342" s="221">
        <f>ROUND(G342*H342,2)</f>
        <v>0</v>
      </c>
      <c r="O342" s="221">
        <f>ROUND(G342*J342,2)</f>
        <v>0</v>
      </c>
      <c r="P342" s="221">
        <f>ROUND(G342*K342,2)</f>
        <v>0</v>
      </c>
      <c r="Q342" s="221">
        <f>ROUND(G342*L342,2)</f>
        <v>0</v>
      </c>
      <c r="R342" s="221">
        <f>SUM(O342:Q342)</f>
        <v>0</v>
      </c>
    </row>
    <row r="343" spans="1:20" s="258" customFormat="1" ht="16.5" customHeight="1">
      <c r="A343" s="147"/>
      <c r="B343" s="208"/>
      <c r="C343" s="154"/>
      <c r="D343" s="155"/>
      <c r="E343" s="156"/>
      <c r="F343" s="212"/>
      <c r="G343" s="213"/>
      <c r="H343" s="214"/>
      <c r="I343" s="215"/>
      <c r="J343" s="215">
        <v>0</v>
      </c>
      <c r="K343" s="213"/>
      <c r="L343" s="213"/>
      <c r="M343" s="216">
        <v>0</v>
      </c>
      <c r="N343" s="216">
        <v>0</v>
      </c>
      <c r="O343" s="216">
        <v>0</v>
      </c>
      <c r="P343" s="216">
        <v>0</v>
      </c>
      <c r="Q343" s="216">
        <v>0</v>
      </c>
      <c r="R343" s="216">
        <v>0</v>
      </c>
      <c r="T343" s="259"/>
    </row>
    <row r="344" spans="1:20" s="258" customFormat="1" ht="12" customHeight="1">
      <c r="A344" s="147">
        <v>63</v>
      </c>
      <c r="B344" s="208"/>
      <c r="C344" s="154" t="s">
        <v>245</v>
      </c>
      <c r="D344" s="155"/>
      <c r="E344" s="156"/>
      <c r="F344" s="212"/>
      <c r="G344" s="213"/>
      <c r="H344" s="214"/>
      <c r="I344" s="215"/>
      <c r="J344" s="215">
        <v>0</v>
      </c>
      <c r="K344" s="213"/>
      <c r="L344" s="213"/>
      <c r="M344" s="216">
        <v>0</v>
      </c>
      <c r="N344" s="216">
        <v>0</v>
      </c>
      <c r="O344" s="216">
        <v>0</v>
      </c>
      <c r="P344" s="216">
        <v>0</v>
      </c>
      <c r="Q344" s="216">
        <v>0</v>
      </c>
      <c r="R344" s="216">
        <v>0</v>
      </c>
      <c r="T344" s="259"/>
    </row>
    <row r="345" spans="1:20" s="258" customFormat="1" ht="12" customHeight="1">
      <c r="A345" s="147"/>
      <c r="B345" s="208"/>
      <c r="C345" s="209" t="s">
        <v>158</v>
      </c>
      <c r="D345" s="210"/>
      <c r="E345" s="211"/>
      <c r="F345" s="212" t="s">
        <v>110</v>
      </c>
      <c r="G345" s="213">
        <v>1</v>
      </c>
      <c r="H345" s="214"/>
      <c r="I345" s="215"/>
      <c r="J345" s="215">
        <f>ROUND(H345*I345,2)</f>
        <v>0</v>
      </c>
      <c r="K345" s="213"/>
      <c r="L345" s="213"/>
      <c r="M345" s="216">
        <f>SUM(I345:L345)</f>
        <v>0</v>
      </c>
      <c r="N345" s="216">
        <f>ROUND(G345*H345,2)</f>
        <v>0</v>
      </c>
      <c r="O345" s="216">
        <f>ROUND(G345*J345,2)</f>
        <v>0</v>
      </c>
      <c r="P345" s="216">
        <f>ROUND(G345*K345,2)</f>
        <v>0</v>
      </c>
      <c r="Q345" s="216">
        <f>ROUND(G345*L345,2)</f>
        <v>0</v>
      </c>
      <c r="R345" s="216">
        <f>SUM(O345:Q345)</f>
        <v>0</v>
      </c>
      <c r="T345" s="259"/>
    </row>
    <row r="346" spans="1:18" ht="12.75">
      <c r="A346" s="147"/>
      <c r="B346" s="208"/>
      <c r="C346" s="154" t="s">
        <v>74</v>
      </c>
      <c r="D346" s="155"/>
      <c r="E346" s="156"/>
      <c r="F346" s="212"/>
      <c r="G346" s="213"/>
      <c r="H346" s="214"/>
      <c r="I346" s="215"/>
      <c r="J346" s="215">
        <v>0</v>
      </c>
      <c r="K346" s="213"/>
      <c r="L346" s="213"/>
      <c r="M346" s="216">
        <v>0</v>
      </c>
      <c r="N346" s="216">
        <v>0</v>
      </c>
      <c r="O346" s="216">
        <v>0</v>
      </c>
      <c r="P346" s="216">
        <v>0</v>
      </c>
      <c r="Q346" s="216">
        <v>0</v>
      </c>
      <c r="R346" s="216">
        <v>0</v>
      </c>
    </row>
    <row r="347" spans="1:18" ht="12.75">
      <c r="A347" s="147">
        <v>64</v>
      </c>
      <c r="B347" s="208" t="s">
        <v>39</v>
      </c>
      <c r="C347" s="154" t="s">
        <v>202</v>
      </c>
      <c r="D347" s="155"/>
      <c r="E347" s="156"/>
      <c r="F347" s="212"/>
      <c r="G347" s="213"/>
      <c r="H347" s="214"/>
      <c r="I347" s="215"/>
      <c r="J347" s="215">
        <v>0</v>
      </c>
      <c r="K347" s="213"/>
      <c r="L347" s="213"/>
      <c r="M347" s="216">
        <v>0</v>
      </c>
      <c r="N347" s="216">
        <v>0</v>
      </c>
      <c r="O347" s="216">
        <v>0</v>
      </c>
      <c r="P347" s="216">
        <v>0</v>
      </c>
      <c r="Q347" s="216">
        <v>0</v>
      </c>
      <c r="R347" s="216">
        <v>0</v>
      </c>
    </row>
    <row r="348" spans="1:18" ht="12.75">
      <c r="A348" s="147"/>
      <c r="B348" s="208"/>
      <c r="C348" s="154" t="s">
        <v>203</v>
      </c>
      <c r="D348" s="155"/>
      <c r="E348" s="156"/>
      <c r="F348" s="212"/>
      <c r="G348" s="213"/>
      <c r="H348" s="214"/>
      <c r="I348" s="215"/>
      <c r="J348" s="215">
        <v>0</v>
      </c>
      <c r="K348" s="213"/>
      <c r="L348" s="213"/>
      <c r="M348" s="216">
        <v>0</v>
      </c>
      <c r="N348" s="216">
        <v>0</v>
      </c>
      <c r="O348" s="216">
        <v>0</v>
      </c>
      <c r="P348" s="216">
        <v>0</v>
      </c>
      <c r="Q348" s="216">
        <v>0</v>
      </c>
      <c r="R348" s="216">
        <v>0</v>
      </c>
    </row>
    <row r="349" spans="1:18" ht="12.75">
      <c r="A349" s="147"/>
      <c r="B349" s="208"/>
      <c r="C349" s="154" t="s">
        <v>161</v>
      </c>
      <c r="D349" s="155"/>
      <c r="E349" s="156"/>
      <c r="F349" s="212" t="s">
        <v>112</v>
      </c>
      <c r="G349" s="213">
        <v>6.5</v>
      </c>
      <c r="H349" s="214"/>
      <c r="I349" s="215"/>
      <c r="J349" s="215">
        <f>ROUND(H349*I349,2)</f>
        <v>0</v>
      </c>
      <c r="K349" s="213"/>
      <c r="L349" s="213"/>
      <c r="M349" s="216">
        <f>SUM(I349:L349)</f>
        <v>0</v>
      </c>
      <c r="N349" s="216">
        <f>ROUND(G349*H349,2)</f>
        <v>0</v>
      </c>
      <c r="O349" s="216">
        <f>ROUND(G349*J349,2)</f>
        <v>0</v>
      </c>
      <c r="P349" s="216">
        <f>ROUND(G349*K349,2)</f>
        <v>0</v>
      </c>
      <c r="Q349" s="216">
        <f>ROUND(G349*L349,2)</f>
        <v>0</v>
      </c>
      <c r="R349" s="216">
        <f>SUM(O349:Q349)</f>
        <v>0</v>
      </c>
    </row>
    <row r="350" spans="1:18" ht="14.25" customHeight="1">
      <c r="A350" s="147"/>
      <c r="B350" s="208"/>
      <c r="C350" s="209"/>
      <c r="D350" s="210"/>
      <c r="E350" s="211"/>
      <c r="F350" s="212"/>
      <c r="G350" s="213"/>
      <c r="H350" s="214"/>
      <c r="I350" s="215"/>
      <c r="J350" s="215"/>
      <c r="K350" s="213"/>
      <c r="L350" s="213"/>
      <c r="M350" s="216"/>
      <c r="N350" s="216"/>
      <c r="O350" s="216"/>
      <c r="P350" s="216"/>
      <c r="Q350" s="216"/>
      <c r="R350" s="216"/>
    </row>
    <row r="351" spans="1:18" ht="12.75">
      <c r="A351" s="254"/>
      <c r="B351" s="255"/>
      <c r="C351" s="333" t="s">
        <v>76</v>
      </c>
      <c r="D351" s="334"/>
      <c r="E351" s="335"/>
      <c r="F351" s="226"/>
      <c r="G351" s="227"/>
      <c r="H351" s="227">
        <v>0</v>
      </c>
      <c r="I351" s="228"/>
      <c r="J351" s="228">
        <v>0</v>
      </c>
      <c r="K351" s="227"/>
      <c r="L351" s="229">
        <v>0</v>
      </c>
      <c r="M351" s="151">
        <v>0</v>
      </c>
      <c r="N351" s="151">
        <f>SUM(N339:N350)</f>
        <v>0</v>
      </c>
      <c r="O351" s="151">
        <f>SUM(O339:O350)</f>
        <v>0</v>
      </c>
      <c r="P351" s="151">
        <f>SUM(P339:P350)</f>
        <v>0</v>
      </c>
      <c r="Q351" s="151">
        <f>SUM(Q339:Q350)</f>
        <v>0</v>
      </c>
      <c r="R351" s="151">
        <f>SUM(R339:R350)</f>
        <v>0</v>
      </c>
    </row>
    <row r="352" spans="1:18" ht="12.75" customHeight="1">
      <c r="A352" s="171"/>
      <c r="B352" s="171"/>
      <c r="C352" s="290" t="s">
        <v>74</v>
      </c>
      <c r="D352" s="273"/>
      <c r="E352" s="274"/>
      <c r="F352" s="103"/>
      <c r="G352" s="104"/>
      <c r="H352" s="107">
        <v>0</v>
      </c>
      <c r="I352" s="108"/>
      <c r="J352" s="108">
        <v>0</v>
      </c>
      <c r="K352" s="104"/>
      <c r="L352" s="104">
        <v>0</v>
      </c>
      <c r="M352" s="109">
        <v>0</v>
      </c>
      <c r="N352" s="109">
        <v>0</v>
      </c>
      <c r="O352" s="109">
        <v>0</v>
      </c>
      <c r="P352" s="109">
        <v>0</v>
      </c>
      <c r="Q352" s="109">
        <v>0</v>
      </c>
      <c r="R352" s="109">
        <v>0</v>
      </c>
    </row>
    <row r="353" spans="1:18" ht="12.75">
      <c r="A353" s="261"/>
      <c r="B353" s="261"/>
      <c r="C353" s="341"/>
      <c r="D353" s="342"/>
      <c r="E353" s="343"/>
      <c r="F353" s="149"/>
      <c r="G353" s="149"/>
      <c r="H353" s="149"/>
      <c r="I353" s="149"/>
      <c r="J353" s="149"/>
      <c r="K353" s="150"/>
      <c r="L353" s="149"/>
      <c r="M353" s="149"/>
      <c r="N353" s="151">
        <f>SUM(N155+N335+N351)</f>
        <v>0</v>
      </c>
      <c r="O353" s="151">
        <f>SUM(O155+O335+O351)</f>
        <v>0</v>
      </c>
      <c r="P353" s="151">
        <f>SUM(P155+P335+P351)</f>
        <v>0</v>
      </c>
      <c r="Q353" s="151">
        <f>SUM(Q155+Q335+Q351)</f>
        <v>0</v>
      </c>
      <c r="R353" s="151">
        <f>SUM(R155+R335+R351)</f>
        <v>0</v>
      </c>
    </row>
    <row r="354" spans="1:18" ht="12.75">
      <c r="A354" s="339" t="s">
        <v>105</v>
      </c>
      <c r="B354" s="339"/>
      <c r="C354" s="339"/>
      <c r="D354" s="339"/>
      <c r="E354" s="339"/>
      <c r="F354" s="339"/>
      <c r="G354" s="339"/>
      <c r="H354" s="339"/>
      <c r="I354" s="52">
        <v>0.1</v>
      </c>
      <c r="J354" s="46"/>
      <c r="K354" s="47"/>
      <c r="L354" s="46"/>
      <c r="M354" s="46"/>
      <c r="N354" s="48"/>
      <c r="O354" s="48"/>
      <c r="P354" s="48">
        <f>ROUND(P353*I354,2)</f>
        <v>0</v>
      </c>
      <c r="Q354" s="48"/>
      <c r="R354" s="48">
        <f>P354</f>
        <v>0</v>
      </c>
    </row>
    <row r="355" spans="1:18" ht="12.75">
      <c r="A355" s="340" t="s">
        <v>106</v>
      </c>
      <c r="B355" s="340"/>
      <c r="C355" s="340"/>
      <c r="D355" s="340"/>
      <c r="E355" s="340"/>
      <c r="F355" s="340"/>
      <c r="G355" s="340"/>
      <c r="H355" s="340"/>
      <c r="I355" s="149"/>
      <c r="J355" s="149"/>
      <c r="K355" s="150"/>
      <c r="L355" s="149"/>
      <c r="M355" s="149"/>
      <c r="N355" s="151">
        <f>SUM(N353:N354)</f>
        <v>0</v>
      </c>
      <c r="O355" s="151">
        <f>SUM(O353:O354)</f>
        <v>0</v>
      </c>
      <c r="P355" s="151">
        <f>SUM(P353:P354)</f>
        <v>0</v>
      </c>
      <c r="Q355" s="151">
        <f>SUM(Q353:Q354)</f>
        <v>0</v>
      </c>
      <c r="R355" s="151">
        <f>SUM(R353:R354)</f>
        <v>0</v>
      </c>
    </row>
    <row r="356" spans="1:18" ht="12.75">
      <c r="A356" s="111"/>
      <c r="B356" s="111"/>
      <c r="C356" s="111"/>
      <c r="D356" s="111"/>
      <c r="E356" s="164"/>
      <c r="F356" s="164"/>
      <c r="G356" s="164"/>
      <c r="H356" s="164"/>
      <c r="I356" s="164"/>
      <c r="J356" s="34"/>
      <c r="K356" s="34"/>
      <c r="L356" s="35"/>
      <c r="M356" s="35"/>
      <c r="N356" s="35"/>
      <c r="O356" s="35"/>
      <c r="P356" s="35"/>
      <c r="Q356" s="35"/>
      <c r="R356" s="35"/>
    </row>
    <row r="357" spans="1:18" ht="12.75">
      <c r="A357" s="110"/>
      <c r="B357" s="110"/>
      <c r="C357" s="164"/>
      <c r="D357" s="164"/>
      <c r="E357" s="164"/>
      <c r="F357" s="164"/>
      <c r="G357" s="34"/>
      <c r="H357" s="34"/>
      <c r="I357" s="34"/>
      <c r="J357" s="34"/>
      <c r="K357" s="34"/>
      <c r="L357" s="34"/>
      <c r="M357" s="34"/>
      <c r="N357" s="34"/>
      <c r="O357" s="34"/>
      <c r="P357" s="111"/>
      <c r="Q357" s="111"/>
      <c r="R357" s="111"/>
    </row>
  </sheetData>
  <sheetProtection/>
  <mergeCells count="323">
    <mergeCell ref="A2:R2"/>
    <mergeCell ref="C61:E61"/>
    <mergeCell ref="C96:E96"/>
    <mergeCell ref="C23:G23"/>
    <mergeCell ref="C57:E57"/>
    <mergeCell ref="C58:E58"/>
    <mergeCell ref="C56:E56"/>
    <mergeCell ref="C47:E47"/>
    <mergeCell ref="C44:E44"/>
    <mergeCell ref="C45:E45"/>
    <mergeCell ref="C55:E55"/>
    <mergeCell ref="C268:E268"/>
    <mergeCell ref="C269:E269"/>
    <mergeCell ref="C270:E270"/>
    <mergeCell ref="C302:E302"/>
    <mergeCell ref="C294:E294"/>
    <mergeCell ref="C295:E295"/>
    <mergeCell ref="C282:E282"/>
    <mergeCell ref="C283:E283"/>
    <mergeCell ref="C284:E284"/>
    <mergeCell ref="C285:E285"/>
    <mergeCell ref="C319:E319"/>
    <mergeCell ref="C315:E315"/>
    <mergeCell ref="C316:E316"/>
    <mergeCell ref="C317:E317"/>
    <mergeCell ref="C307:E307"/>
    <mergeCell ref="C275:E275"/>
    <mergeCell ref="C265:E265"/>
    <mergeCell ref="C266:E266"/>
    <mergeCell ref="C267:E267"/>
    <mergeCell ref="C277:E277"/>
    <mergeCell ref="C278:E278"/>
    <mergeCell ref="C300:E300"/>
    <mergeCell ref="C292:E292"/>
    <mergeCell ref="C279:E279"/>
    <mergeCell ref="C273:E273"/>
    <mergeCell ref="C274:E274"/>
    <mergeCell ref="C305:E305"/>
    <mergeCell ref="C306:E306"/>
    <mergeCell ref="C280:E280"/>
    <mergeCell ref="C304:E304"/>
    <mergeCell ref="C301:E301"/>
    <mergeCell ref="C238:E238"/>
    <mergeCell ref="C240:E240"/>
    <mergeCell ref="C241:E241"/>
    <mergeCell ref="C262:E262"/>
    <mergeCell ref="C259:E259"/>
    <mergeCell ref="C260:E260"/>
    <mergeCell ref="C261:E261"/>
    <mergeCell ref="C255:E255"/>
    <mergeCell ref="C256:E256"/>
    <mergeCell ref="C257:E257"/>
    <mergeCell ref="C207:E207"/>
    <mergeCell ref="C193:E193"/>
    <mergeCell ref="C194:E194"/>
    <mergeCell ref="C195:E195"/>
    <mergeCell ref="C196:E196"/>
    <mergeCell ref="C335:E335"/>
    <mergeCell ref="C164:E164"/>
    <mergeCell ref="C165:E165"/>
    <mergeCell ref="C167:E167"/>
    <mergeCell ref="C168:E168"/>
    <mergeCell ref="C308:E308"/>
    <mergeCell ref="C234:E234"/>
    <mergeCell ref="C235:E235"/>
    <mergeCell ref="C236:E236"/>
    <mergeCell ref="C206:E206"/>
    <mergeCell ref="C327:E327"/>
    <mergeCell ref="C329:E329"/>
    <mergeCell ref="C330:E330"/>
    <mergeCell ref="C312:E312"/>
    <mergeCell ref="C313:E313"/>
    <mergeCell ref="C318:E318"/>
    <mergeCell ref="C324:E324"/>
    <mergeCell ref="C325:E325"/>
    <mergeCell ref="C323:E323"/>
    <mergeCell ref="C314:E314"/>
    <mergeCell ref="C211:E211"/>
    <mergeCell ref="C212:E212"/>
    <mergeCell ref="C214:E214"/>
    <mergeCell ref="C227:E227"/>
    <mergeCell ref="C221:E221"/>
    <mergeCell ref="C222:E222"/>
    <mergeCell ref="C215:E215"/>
    <mergeCell ref="C220:E220"/>
    <mergeCell ref="C217:E217"/>
    <mergeCell ref="C218:E218"/>
    <mergeCell ref="C210:E210"/>
    <mergeCell ref="C229:E229"/>
    <mergeCell ref="C199:E199"/>
    <mergeCell ref="C200:E200"/>
    <mergeCell ref="C201:E201"/>
    <mergeCell ref="C213:E213"/>
    <mergeCell ref="C225:E225"/>
    <mergeCell ref="C226:E226"/>
    <mergeCell ref="C208:E208"/>
    <mergeCell ref="C216:E216"/>
    <mergeCell ref="C186:E186"/>
    <mergeCell ref="C188:E188"/>
    <mergeCell ref="C189:E189"/>
    <mergeCell ref="C341:E341"/>
    <mergeCell ref="C190:E190"/>
    <mergeCell ref="C191:E191"/>
    <mergeCell ref="C204:E204"/>
    <mergeCell ref="C205:E205"/>
    <mergeCell ref="C197:E197"/>
    <mergeCell ref="C198:E198"/>
    <mergeCell ref="C154:E154"/>
    <mergeCell ref="C155:E155"/>
    <mergeCell ref="C147:E147"/>
    <mergeCell ref="C153:E153"/>
    <mergeCell ref="C150:E150"/>
    <mergeCell ref="C151:E151"/>
    <mergeCell ref="C152:E152"/>
    <mergeCell ref="C125:E125"/>
    <mergeCell ref="C156:E156"/>
    <mergeCell ref="C117:E117"/>
    <mergeCell ref="C118:E118"/>
    <mergeCell ref="C119:E119"/>
    <mergeCell ref="C130:E130"/>
    <mergeCell ref="C131:E131"/>
    <mergeCell ref="C122:E122"/>
    <mergeCell ref="C123:E123"/>
    <mergeCell ref="C124:E124"/>
    <mergeCell ref="H17:M17"/>
    <mergeCell ref="M18:M20"/>
    <mergeCell ref="F17:F20"/>
    <mergeCell ref="C33:E33"/>
    <mergeCell ref="C29:E29"/>
    <mergeCell ref="C28:E28"/>
    <mergeCell ref="C24:E24"/>
    <mergeCell ref="C27:E27"/>
    <mergeCell ref="C26:E26"/>
    <mergeCell ref="C31:E31"/>
    <mergeCell ref="A8:Q8"/>
    <mergeCell ref="A9:Q9"/>
    <mergeCell ref="J18:J20"/>
    <mergeCell ref="K18:K20"/>
    <mergeCell ref="L18:L20"/>
    <mergeCell ref="N18:N20"/>
    <mergeCell ref="O18:O20"/>
    <mergeCell ref="P18:P20"/>
    <mergeCell ref="G17:G20"/>
    <mergeCell ref="N17:R17"/>
    <mergeCell ref="A17:A20"/>
    <mergeCell ref="B17:B20"/>
    <mergeCell ref="C17:E20"/>
    <mergeCell ref="C148:E148"/>
    <mergeCell ref="C22:E22"/>
    <mergeCell ref="C21:E21"/>
    <mergeCell ref="C128:E128"/>
    <mergeCell ref="C129:E129"/>
    <mergeCell ref="C121:E121"/>
    <mergeCell ref="C132:E132"/>
    <mergeCell ref="A3:R3"/>
    <mergeCell ref="A4:R4"/>
    <mergeCell ref="A5:R5"/>
    <mergeCell ref="A7:Q7"/>
    <mergeCell ref="R18:R20"/>
    <mergeCell ref="H18:H20"/>
    <mergeCell ref="I18:I20"/>
    <mergeCell ref="Q18:Q20"/>
    <mergeCell ref="A10:Q10"/>
    <mergeCell ref="O13:Q13"/>
    <mergeCell ref="N14:R14"/>
    <mergeCell ref="E13:N13"/>
    <mergeCell ref="A11:D11"/>
    <mergeCell ref="C337:E337"/>
    <mergeCell ref="C252:E252"/>
    <mergeCell ref="C237:E237"/>
    <mergeCell ref="C332:E332"/>
    <mergeCell ref="C254:E254"/>
    <mergeCell ref="C249:E249"/>
    <mergeCell ref="C331:E331"/>
    <mergeCell ref="C333:E333"/>
    <mergeCell ref="C334:E334"/>
    <mergeCell ref="C311:E311"/>
    <mergeCell ref="C223:E223"/>
    <mergeCell ref="C289:E289"/>
    <mergeCell ref="C290:E290"/>
    <mergeCell ref="C297:E297"/>
    <mergeCell ref="C228:E228"/>
    <mergeCell ref="C230:E230"/>
    <mergeCell ref="C231:E231"/>
    <mergeCell ref="C232:E232"/>
    <mergeCell ref="C233:E233"/>
    <mergeCell ref="C263:E263"/>
    <mergeCell ref="C348:E348"/>
    <mergeCell ref="C349:E349"/>
    <mergeCell ref="A354:H354"/>
    <mergeCell ref="A355:H355"/>
    <mergeCell ref="C353:E353"/>
    <mergeCell ref="C161:E161"/>
    <mergeCell ref="C162:E162"/>
    <mergeCell ref="C351:E351"/>
    <mergeCell ref="C352:E352"/>
    <mergeCell ref="C338:E338"/>
    <mergeCell ref="C339:E339"/>
    <mergeCell ref="C343:E343"/>
    <mergeCell ref="C344:E344"/>
    <mergeCell ref="C346:E346"/>
    <mergeCell ref="C347:E347"/>
    <mergeCell ref="C243:E243"/>
    <mergeCell ref="C244:E244"/>
    <mergeCell ref="C322:E322"/>
    <mergeCell ref="C133:E133"/>
    <mergeCell ref="C134:E134"/>
    <mergeCell ref="C177:E177"/>
    <mergeCell ref="C174:E174"/>
    <mergeCell ref="C175:E175"/>
    <mergeCell ref="C176:E176"/>
    <mergeCell ref="C169:E169"/>
    <mergeCell ref="C126:E126"/>
    <mergeCell ref="C127:E127"/>
    <mergeCell ref="C120:E120"/>
    <mergeCell ref="C107:E107"/>
    <mergeCell ref="C108:E108"/>
    <mergeCell ref="C109:E109"/>
    <mergeCell ref="C114:E114"/>
    <mergeCell ref="C115:E115"/>
    <mergeCell ref="C116:E116"/>
    <mergeCell ref="C110:E110"/>
    <mergeCell ref="C100:E100"/>
    <mergeCell ref="C101:E101"/>
    <mergeCell ref="C102:E102"/>
    <mergeCell ref="C103:E103"/>
    <mergeCell ref="C111:E111"/>
    <mergeCell ref="C112:E112"/>
    <mergeCell ref="C113:E113"/>
    <mergeCell ref="C92:E92"/>
    <mergeCell ref="C106:E106"/>
    <mergeCell ref="C93:E93"/>
    <mergeCell ref="C94:E94"/>
    <mergeCell ref="C95:E95"/>
    <mergeCell ref="C98:E98"/>
    <mergeCell ref="C99:E99"/>
    <mergeCell ref="C142:E142"/>
    <mergeCell ref="C136:E136"/>
    <mergeCell ref="C137:E137"/>
    <mergeCell ref="C138:E138"/>
    <mergeCell ref="C139:E139"/>
    <mergeCell ref="C141:E141"/>
    <mergeCell ref="C52:E52"/>
    <mergeCell ref="C53:E53"/>
    <mergeCell ref="C54:E54"/>
    <mergeCell ref="C48:E48"/>
    <mergeCell ref="C49:E49"/>
    <mergeCell ref="C50:E50"/>
    <mergeCell ref="C51:E51"/>
    <mergeCell ref="C64:E64"/>
    <mergeCell ref="C62:E62"/>
    <mergeCell ref="C65:E65"/>
    <mergeCell ref="C66:E66"/>
    <mergeCell ref="C63:E63"/>
    <mergeCell ref="C70:E70"/>
    <mergeCell ref="C74:E74"/>
    <mergeCell ref="C75:E75"/>
    <mergeCell ref="C71:E71"/>
    <mergeCell ref="C86:E86"/>
    <mergeCell ref="C32:E32"/>
    <mergeCell ref="C42:E42"/>
    <mergeCell ref="C43:E43"/>
    <mergeCell ref="C46:E46"/>
    <mergeCell ref="C67:E67"/>
    <mergeCell ref="C68:E68"/>
    <mergeCell ref="C69:E69"/>
    <mergeCell ref="C82:E82"/>
    <mergeCell ref="C83:E83"/>
    <mergeCell ref="C30:E30"/>
    <mergeCell ref="C41:E41"/>
    <mergeCell ref="C38:E38"/>
    <mergeCell ref="C39:E39"/>
    <mergeCell ref="C40:E40"/>
    <mergeCell ref="C36:E36"/>
    <mergeCell ref="C35:E35"/>
    <mergeCell ref="C34:E34"/>
    <mergeCell ref="C79:E79"/>
    <mergeCell ref="C80:E80"/>
    <mergeCell ref="C81:E81"/>
    <mergeCell ref="C72:E72"/>
    <mergeCell ref="C73:E73"/>
    <mergeCell ref="C76:E76"/>
    <mergeCell ref="C77:E77"/>
    <mergeCell ref="C172:E172"/>
    <mergeCell ref="C173:E173"/>
    <mergeCell ref="C146:E146"/>
    <mergeCell ref="C84:E84"/>
    <mergeCell ref="C85:E85"/>
    <mergeCell ref="C91:E91"/>
    <mergeCell ref="C87:E87"/>
    <mergeCell ref="C88:E88"/>
    <mergeCell ref="C89:E89"/>
    <mergeCell ref="C90:E90"/>
    <mergeCell ref="C105:E105"/>
    <mergeCell ref="C104:E104"/>
    <mergeCell ref="C219:E219"/>
    <mergeCell ref="C184:E184"/>
    <mergeCell ref="C180:E180"/>
    <mergeCell ref="C181:E181"/>
    <mergeCell ref="C203:E203"/>
    <mergeCell ref="C157:G157"/>
    <mergeCell ref="C140:E140"/>
    <mergeCell ref="C170:E170"/>
    <mergeCell ref="C321:E321"/>
    <mergeCell ref="C251:E251"/>
    <mergeCell ref="C258:E258"/>
    <mergeCell ref="C320:E320"/>
    <mergeCell ref="C293:E293"/>
    <mergeCell ref="C298:E298"/>
    <mergeCell ref="C299:E299"/>
    <mergeCell ref="C264:E264"/>
    <mergeCell ref="C271:E271"/>
    <mergeCell ref="C272:E272"/>
    <mergeCell ref="C342:E342"/>
    <mergeCell ref="C245:E245"/>
    <mergeCell ref="C159:E159"/>
    <mergeCell ref="C178:E178"/>
    <mergeCell ref="C179:E179"/>
    <mergeCell ref="C185:E185"/>
    <mergeCell ref="C182:E182"/>
    <mergeCell ref="C183:E183"/>
    <mergeCell ref="C242:E242"/>
    <mergeCell ref="C247:E247"/>
  </mergeCells>
  <printOptions/>
  <pageMargins left="0.1968503937007874" right="0.1968503937007874" top="0.9448818897637796" bottom="0.2362204724409449" header="0.511811023622047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showZeros="0" zoomScale="90" zoomScaleNormal="90" zoomScaleSheetLayoutView="85" zoomScalePageLayoutView="0" workbookViewId="0" topLeftCell="A1">
      <selection activeCell="A2" sqref="A2:P2"/>
    </sheetView>
  </sheetViews>
  <sheetFormatPr defaultColWidth="9.00390625" defaultRowHeight="12.75"/>
  <cols>
    <col min="1" max="1" width="4.125" style="153" customWidth="1"/>
    <col min="2" max="2" width="4.875" style="157" customWidth="1"/>
    <col min="3" max="3" width="26.375" style="157" customWidth="1"/>
    <col min="4" max="4" width="8.875" style="157" customWidth="1"/>
    <col min="5" max="5" width="5.625" style="157" customWidth="1"/>
    <col min="6" max="6" width="6.625" style="158" customWidth="1"/>
    <col min="7" max="7" width="8.50390625" style="158" customWidth="1"/>
    <col min="8" max="10" width="7.50390625" style="159" customWidth="1"/>
    <col min="11" max="11" width="8.50390625" style="159" customWidth="1"/>
    <col min="12" max="12" width="7.875" style="159" customWidth="1"/>
    <col min="13" max="13" width="8.625" style="159" customWidth="1"/>
    <col min="14" max="14" width="8.125" style="159" customWidth="1"/>
    <col min="15" max="18" width="8.50390625" style="159" customWidth="1"/>
    <col min="19" max="16384" width="9.125" style="160" customWidth="1"/>
  </cols>
  <sheetData>
    <row r="1" spans="1:14" ht="15">
      <c r="A1" s="421" t="s">
        <v>313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6" ht="21" customHeight="1">
      <c r="A2" s="421" t="s">
        <v>315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7"/>
      <c r="O2" s="427"/>
      <c r="P2" s="427"/>
    </row>
    <row r="3" spans="1:20" s="36" customFormat="1" ht="24" customHeight="1">
      <c r="A3" s="414" t="s">
        <v>314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34"/>
      <c r="T3" s="37"/>
    </row>
    <row r="4" spans="1:20" s="89" customFormat="1" ht="21" customHeight="1">
      <c r="A4" s="415" t="s">
        <v>269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T4" s="111"/>
    </row>
    <row r="5" spans="1:20" s="36" customFormat="1" ht="12.75">
      <c r="A5" s="356" t="s">
        <v>100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135"/>
      <c r="T5" s="37"/>
    </row>
    <row r="6" spans="1:12" s="37" customFormat="1" ht="21" customHeight="1">
      <c r="A6" s="54"/>
      <c r="B6" s="54"/>
      <c r="C6" s="136"/>
      <c r="H6" s="54"/>
      <c r="L6" s="54"/>
    </row>
    <row r="7" spans="1:20" s="36" customFormat="1" ht="15.75" customHeight="1">
      <c r="A7" s="416" t="s">
        <v>270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137"/>
      <c r="T7" s="37"/>
    </row>
    <row r="8" spans="1:20" s="36" customFormat="1" ht="18" customHeight="1">
      <c r="A8" s="416" t="s">
        <v>249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137"/>
      <c r="T8" s="37"/>
    </row>
    <row r="9" spans="1:20" s="36" customFormat="1" ht="15.75" customHeight="1">
      <c r="A9" s="416" t="s">
        <v>271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137"/>
      <c r="T9" s="37"/>
    </row>
    <row r="10" spans="1:20" s="36" customFormat="1" ht="12.75">
      <c r="A10" s="426" t="s">
        <v>272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138"/>
      <c r="T10" s="37"/>
    </row>
    <row r="11" spans="1:22" s="111" customFormat="1" ht="12.75">
      <c r="A11" s="350"/>
      <c r="B11" s="350"/>
      <c r="C11" s="350"/>
      <c r="D11" s="350"/>
      <c r="E11" s="112"/>
      <c r="F11" s="112"/>
      <c r="G11" s="112"/>
      <c r="H11" s="34"/>
      <c r="I11" s="112"/>
      <c r="J11" s="112"/>
      <c r="K11" s="34"/>
      <c r="L11" s="34"/>
      <c r="M11" s="112"/>
      <c r="N11" s="112"/>
      <c r="O11" s="112"/>
      <c r="P11" s="112"/>
      <c r="Q11" s="89"/>
      <c r="R11" s="89"/>
      <c r="S11" s="34"/>
      <c r="T11" s="89"/>
      <c r="U11" s="89"/>
      <c r="V11" s="34"/>
    </row>
    <row r="12" spans="1:24" s="111" customFormat="1" ht="12.75">
      <c r="A12" s="34"/>
      <c r="D12" s="397" t="s">
        <v>101</v>
      </c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8">
        <f>R59</f>
        <v>0</v>
      </c>
      <c r="P12" s="398"/>
      <c r="Q12" s="398"/>
      <c r="R12" s="89" t="s">
        <v>77</v>
      </c>
      <c r="S12" s="89"/>
      <c r="T12" s="89"/>
      <c r="U12" s="34"/>
      <c r="V12" s="89"/>
      <c r="W12" s="89"/>
      <c r="X12" s="34"/>
    </row>
    <row r="13" spans="1:24" s="111" customFormat="1" ht="12.75">
      <c r="A13" s="34"/>
      <c r="D13" s="34"/>
      <c r="F13" s="162"/>
      <c r="G13" s="163"/>
      <c r="H13" s="34"/>
      <c r="J13" s="164"/>
      <c r="K13" s="34"/>
      <c r="L13" s="34"/>
      <c r="M13" s="34"/>
      <c r="N13" s="397"/>
      <c r="O13" s="397"/>
      <c r="P13" s="397"/>
      <c r="Q13" s="397"/>
      <c r="R13" s="397"/>
      <c r="S13" s="89"/>
      <c r="T13" s="89"/>
      <c r="U13" s="34"/>
      <c r="V13" s="89"/>
      <c r="W13" s="89"/>
      <c r="X13" s="34"/>
    </row>
    <row r="14" spans="1:23" s="111" customFormat="1" ht="12.75" hidden="1">
      <c r="A14" s="34"/>
      <c r="B14" s="34"/>
      <c r="F14" s="165">
        <v>2.5</v>
      </c>
      <c r="H14" s="183"/>
      <c r="I14" s="164"/>
      <c r="J14" s="34"/>
      <c r="K14" s="34"/>
      <c r="L14" s="34"/>
      <c r="M14" s="34"/>
      <c r="N14" s="34"/>
      <c r="O14" s="34"/>
      <c r="P14" s="34"/>
      <c r="Q14" s="34"/>
      <c r="R14" s="89"/>
      <c r="S14" s="89"/>
      <c r="T14" s="34"/>
      <c r="U14" s="89"/>
      <c r="V14" s="89"/>
      <c r="W14" s="34"/>
    </row>
    <row r="15" spans="1:13" s="110" customFormat="1" ht="12.75" customHeight="1">
      <c r="A15" s="35"/>
      <c r="B15" s="35"/>
      <c r="D15" s="161"/>
      <c r="E15" s="161"/>
      <c r="F15" s="161"/>
      <c r="G15" s="161"/>
      <c r="H15" s="183"/>
      <c r="I15" s="161"/>
      <c r="J15" s="161"/>
      <c r="K15" s="161"/>
      <c r="L15" s="35"/>
      <c r="M15" s="35"/>
    </row>
    <row r="16" spans="1:20" s="36" customFormat="1" ht="20.25" customHeight="1">
      <c r="A16" s="402" t="s">
        <v>79</v>
      </c>
      <c r="B16" s="402" t="s">
        <v>51</v>
      </c>
      <c r="C16" s="405" t="s">
        <v>58</v>
      </c>
      <c r="D16" s="406"/>
      <c r="E16" s="407"/>
      <c r="F16" s="399" t="s">
        <v>59</v>
      </c>
      <c r="G16" s="399" t="s">
        <v>102</v>
      </c>
      <c r="H16" s="417" t="s">
        <v>60</v>
      </c>
      <c r="I16" s="418"/>
      <c r="J16" s="418"/>
      <c r="K16" s="418"/>
      <c r="L16" s="418"/>
      <c r="M16" s="419"/>
      <c r="N16" s="417" t="s">
        <v>61</v>
      </c>
      <c r="O16" s="418"/>
      <c r="P16" s="418"/>
      <c r="Q16" s="418"/>
      <c r="R16" s="419"/>
      <c r="S16" s="54"/>
      <c r="T16" s="37"/>
    </row>
    <row r="17" spans="1:20" s="36" customFormat="1" ht="14.25" customHeight="1">
      <c r="A17" s="403"/>
      <c r="B17" s="403"/>
      <c r="C17" s="408"/>
      <c r="D17" s="409"/>
      <c r="E17" s="410"/>
      <c r="F17" s="400"/>
      <c r="G17" s="400"/>
      <c r="H17" s="399" t="s">
        <v>103</v>
      </c>
      <c r="I17" s="399" t="s">
        <v>62</v>
      </c>
      <c r="J17" s="399" t="s">
        <v>291</v>
      </c>
      <c r="K17" s="399" t="s">
        <v>290</v>
      </c>
      <c r="L17" s="399" t="s">
        <v>64</v>
      </c>
      <c r="M17" s="399" t="s">
        <v>65</v>
      </c>
      <c r="N17" s="399" t="s">
        <v>66</v>
      </c>
      <c r="O17" s="399" t="s">
        <v>67</v>
      </c>
      <c r="P17" s="399" t="s">
        <v>68</v>
      </c>
      <c r="Q17" s="399" t="s">
        <v>69</v>
      </c>
      <c r="R17" s="399" t="s">
        <v>70</v>
      </c>
      <c r="S17" s="139"/>
      <c r="T17" s="37"/>
    </row>
    <row r="18" spans="1:20" s="36" customFormat="1" ht="45" customHeight="1">
      <c r="A18" s="403"/>
      <c r="B18" s="403"/>
      <c r="C18" s="408"/>
      <c r="D18" s="409"/>
      <c r="E18" s="41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139"/>
      <c r="T18" s="37"/>
    </row>
    <row r="19" spans="1:20" s="36" customFormat="1" ht="33.75" customHeight="1">
      <c r="A19" s="404"/>
      <c r="B19" s="404"/>
      <c r="C19" s="411"/>
      <c r="D19" s="412"/>
      <c r="E19" s="413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139"/>
      <c r="T19" s="37"/>
    </row>
    <row r="20" spans="1:20" s="143" customFormat="1" ht="12.75" customHeight="1" thickBot="1">
      <c r="A20" s="140">
        <v>1</v>
      </c>
      <c r="B20" s="140">
        <v>2</v>
      </c>
      <c r="C20" s="425">
        <v>3</v>
      </c>
      <c r="D20" s="425"/>
      <c r="E20" s="425"/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1">
        <v>12</v>
      </c>
      <c r="O20" s="140">
        <v>13</v>
      </c>
      <c r="P20" s="140">
        <v>14</v>
      </c>
      <c r="Q20" s="140">
        <v>15</v>
      </c>
      <c r="R20" s="140">
        <v>16</v>
      </c>
      <c r="S20" s="142"/>
      <c r="T20" s="142"/>
    </row>
    <row r="21" spans="1:18" s="89" customFormat="1" ht="13.5" thickTop="1">
      <c r="A21" s="90"/>
      <c r="B21" s="166"/>
      <c r="C21" s="423" t="s">
        <v>274</v>
      </c>
      <c r="D21" s="424"/>
      <c r="E21" s="424"/>
      <c r="F21" s="167"/>
      <c r="G21" s="168"/>
      <c r="H21" s="190"/>
      <c r="I21" s="168"/>
      <c r="J21" s="169"/>
      <c r="K21" s="169">
        <v>0</v>
      </c>
      <c r="L21" s="90"/>
      <c r="M21" s="90"/>
      <c r="N21" s="170">
        <v>0</v>
      </c>
      <c r="O21" s="170">
        <v>0</v>
      </c>
      <c r="P21" s="170">
        <v>0</v>
      </c>
      <c r="Q21" s="170">
        <v>0</v>
      </c>
      <c r="R21" s="170">
        <v>0</v>
      </c>
    </row>
    <row r="22" spans="1:18" s="89" customFormat="1" ht="13.5">
      <c r="A22" s="171"/>
      <c r="B22" s="172"/>
      <c r="C22" s="126"/>
      <c r="D22" s="173"/>
      <c r="E22" s="173"/>
      <c r="F22" s="103"/>
      <c r="G22" s="104"/>
      <c r="H22" s="188"/>
      <c r="I22" s="104"/>
      <c r="J22" s="108"/>
      <c r="K22" s="108"/>
      <c r="L22" s="144"/>
      <c r="M22" s="171"/>
      <c r="N22" s="109"/>
      <c r="O22" s="109"/>
      <c r="P22" s="109"/>
      <c r="Q22" s="109"/>
      <c r="R22" s="109"/>
    </row>
    <row r="23" spans="1:18" s="89" customFormat="1" ht="28.5" customHeight="1">
      <c r="A23" s="171">
        <v>1</v>
      </c>
      <c r="B23" s="106"/>
      <c r="C23" s="327" t="s">
        <v>303</v>
      </c>
      <c r="D23" s="328"/>
      <c r="E23" s="329"/>
      <c r="F23" s="103" t="s">
        <v>110</v>
      </c>
      <c r="G23" s="104">
        <v>1</v>
      </c>
      <c r="H23" s="188"/>
      <c r="I23" s="174"/>
      <c r="J23" s="175">
        <f aca="true" t="shared" si="0" ref="J23:J36">H23*I23</f>
        <v>0</v>
      </c>
      <c r="K23" s="108"/>
      <c r="L23" s="188"/>
      <c r="M23" s="176">
        <f aca="true" t="shared" si="1" ref="M23:M36">SUM(J23:L23)</f>
        <v>0</v>
      </c>
      <c r="N23" s="176">
        <f aca="true" t="shared" si="2" ref="N23:N32">ROUND(G23*H23,2)</f>
        <v>0</v>
      </c>
      <c r="O23" s="176">
        <f>ROUND(G23*J23,2)</f>
        <v>0</v>
      </c>
      <c r="P23" s="176">
        <f>ROUND(G23*K23,2)</f>
        <v>0</v>
      </c>
      <c r="Q23" s="176">
        <f>ROUND(G23*L23,2)</f>
        <v>0</v>
      </c>
      <c r="R23" s="176">
        <f>SUM(O23:Q23)</f>
        <v>0</v>
      </c>
    </row>
    <row r="24" spans="1:18" s="89" customFormat="1" ht="34.5" customHeight="1">
      <c r="A24" s="171">
        <v>2</v>
      </c>
      <c r="B24" s="106"/>
      <c r="C24" s="327" t="s">
        <v>41</v>
      </c>
      <c r="D24" s="328"/>
      <c r="E24" s="329"/>
      <c r="F24" s="103" t="s">
        <v>75</v>
      </c>
      <c r="G24" s="104">
        <v>2</v>
      </c>
      <c r="H24" s="188"/>
      <c r="I24" s="174"/>
      <c r="J24" s="175">
        <f t="shared" si="0"/>
        <v>0</v>
      </c>
      <c r="K24" s="108"/>
      <c r="L24" s="188"/>
      <c r="M24" s="176">
        <f t="shared" si="1"/>
        <v>0</v>
      </c>
      <c r="N24" s="176">
        <f t="shared" si="2"/>
        <v>0</v>
      </c>
      <c r="O24" s="176">
        <f>ROUND(G24*J24,2)</f>
        <v>0</v>
      </c>
      <c r="P24" s="176">
        <f>ROUND(G24*K24,2)</f>
        <v>0</v>
      </c>
      <c r="Q24" s="176">
        <f>ROUND(G24*L24,2)</f>
        <v>0</v>
      </c>
      <c r="R24" s="176">
        <f>SUM(O24:Q24)</f>
        <v>0</v>
      </c>
    </row>
    <row r="25" spans="1:18" s="89" customFormat="1" ht="35.25" customHeight="1">
      <c r="A25" s="177">
        <v>3</v>
      </c>
      <c r="B25" s="148"/>
      <c r="C25" s="330" t="s">
        <v>248</v>
      </c>
      <c r="D25" s="331"/>
      <c r="E25" s="332"/>
      <c r="F25" s="146" t="s">
        <v>75</v>
      </c>
      <c r="G25" s="145">
        <v>1</v>
      </c>
      <c r="H25" s="189"/>
      <c r="I25" s="178"/>
      <c r="J25" s="175">
        <f t="shared" si="0"/>
        <v>0</v>
      </c>
      <c r="K25" s="179"/>
      <c r="L25" s="189"/>
      <c r="M25" s="176">
        <f t="shared" si="1"/>
        <v>0</v>
      </c>
      <c r="N25" s="176">
        <f t="shared" si="2"/>
        <v>0</v>
      </c>
      <c r="O25" s="176">
        <f aca="true" t="shared" si="3" ref="O25:O31">ROUND(G25*J25,2)</f>
        <v>0</v>
      </c>
      <c r="P25" s="176">
        <f aca="true" t="shared" si="4" ref="P25:P31">ROUND(G25*K25,2)</f>
        <v>0</v>
      </c>
      <c r="Q25" s="176">
        <f aca="true" t="shared" si="5" ref="Q25:Q31">ROUND(G25*L25,2)</f>
        <v>0</v>
      </c>
      <c r="R25" s="176">
        <f aca="true" t="shared" si="6" ref="R25:R31">SUM(O25:Q25)</f>
        <v>0</v>
      </c>
    </row>
    <row r="26" spans="1:18" s="89" customFormat="1" ht="35.25" customHeight="1">
      <c r="A26" s="177">
        <v>4</v>
      </c>
      <c r="B26" s="148"/>
      <c r="C26" s="330" t="s">
        <v>42</v>
      </c>
      <c r="D26" s="331"/>
      <c r="E26" s="332"/>
      <c r="F26" s="146" t="s">
        <v>75</v>
      </c>
      <c r="G26" s="145">
        <v>3</v>
      </c>
      <c r="H26" s="189"/>
      <c r="I26" s="178"/>
      <c r="J26" s="175">
        <f t="shared" si="0"/>
        <v>0</v>
      </c>
      <c r="K26" s="179"/>
      <c r="L26" s="189"/>
      <c r="M26" s="176">
        <f t="shared" si="1"/>
        <v>0</v>
      </c>
      <c r="N26" s="176">
        <f t="shared" si="2"/>
        <v>0</v>
      </c>
      <c r="O26" s="176">
        <f t="shared" si="3"/>
        <v>0</v>
      </c>
      <c r="P26" s="176">
        <f t="shared" si="4"/>
        <v>0</v>
      </c>
      <c r="Q26" s="176">
        <f t="shared" si="5"/>
        <v>0</v>
      </c>
      <c r="R26" s="176">
        <f t="shared" si="6"/>
        <v>0</v>
      </c>
    </row>
    <row r="27" spans="1:18" s="89" customFormat="1" ht="12.75">
      <c r="A27" s="177">
        <v>5</v>
      </c>
      <c r="B27" s="148"/>
      <c r="C27" s="330" t="s">
        <v>43</v>
      </c>
      <c r="D27" s="331"/>
      <c r="E27" s="332"/>
      <c r="F27" s="146" t="s">
        <v>75</v>
      </c>
      <c r="G27" s="145">
        <v>4</v>
      </c>
      <c r="H27" s="189"/>
      <c r="I27" s="178"/>
      <c r="J27" s="175">
        <f t="shared" si="0"/>
        <v>0</v>
      </c>
      <c r="K27" s="179"/>
      <c r="L27" s="189"/>
      <c r="M27" s="176">
        <f t="shared" si="1"/>
        <v>0</v>
      </c>
      <c r="N27" s="176">
        <f t="shared" si="2"/>
        <v>0</v>
      </c>
      <c r="O27" s="176">
        <f t="shared" si="3"/>
        <v>0</v>
      </c>
      <c r="P27" s="176">
        <f t="shared" si="4"/>
        <v>0</v>
      </c>
      <c r="Q27" s="176">
        <f t="shared" si="5"/>
        <v>0</v>
      </c>
      <c r="R27" s="176">
        <f t="shared" si="6"/>
        <v>0</v>
      </c>
    </row>
    <row r="28" spans="1:18" s="89" customFormat="1" ht="12.75">
      <c r="A28" s="177">
        <v>6</v>
      </c>
      <c r="B28" s="148"/>
      <c r="C28" s="330" t="s">
        <v>44</v>
      </c>
      <c r="D28" s="331"/>
      <c r="E28" s="332"/>
      <c r="F28" s="146" t="s">
        <v>75</v>
      </c>
      <c r="G28" s="145">
        <v>3</v>
      </c>
      <c r="H28" s="189"/>
      <c r="I28" s="178"/>
      <c r="J28" s="175">
        <f t="shared" si="0"/>
        <v>0</v>
      </c>
      <c r="K28" s="179"/>
      <c r="L28" s="189"/>
      <c r="M28" s="176">
        <f t="shared" si="1"/>
        <v>0</v>
      </c>
      <c r="N28" s="176">
        <f t="shared" si="2"/>
        <v>0</v>
      </c>
      <c r="O28" s="176">
        <f t="shared" si="3"/>
        <v>0</v>
      </c>
      <c r="P28" s="176">
        <f t="shared" si="4"/>
        <v>0</v>
      </c>
      <c r="Q28" s="176">
        <f t="shared" si="5"/>
        <v>0</v>
      </c>
      <c r="R28" s="176">
        <f t="shared" si="6"/>
        <v>0</v>
      </c>
    </row>
    <row r="29" spans="1:18" s="89" customFormat="1" ht="41.25" customHeight="1">
      <c r="A29" s="171">
        <v>7</v>
      </c>
      <c r="B29" s="106"/>
      <c r="C29" s="330" t="s">
        <v>295</v>
      </c>
      <c r="D29" s="331"/>
      <c r="E29" s="332"/>
      <c r="F29" s="146" t="s">
        <v>75</v>
      </c>
      <c r="G29" s="145">
        <v>4</v>
      </c>
      <c r="H29" s="189"/>
      <c r="I29" s="178"/>
      <c r="J29" s="175">
        <f t="shared" si="0"/>
        <v>0</v>
      </c>
      <c r="K29" s="179"/>
      <c r="L29" s="189"/>
      <c r="M29" s="176">
        <f t="shared" si="1"/>
        <v>0</v>
      </c>
      <c r="N29" s="176">
        <f t="shared" si="2"/>
        <v>0</v>
      </c>
      <c r="O29" s="176">
        <f t="shared" si="3"/>
        <v>0</v>
      </c>
      <c r="P29" s="176">
        <f t="shared" si="4"/>
        <v>0</v>
      </c>
      <c r="Q29" s="176">
        <f t="shared" si="5"/>
        <v>0</v>
      </c>
      <c r="R29" s="176">
        <f t="shared" si="6"/>
        <v>0</v>
      </c>
    </row>
    <row r="30" spans="1:18" s="89" customFormat="1" ht="41.25" customHeight="1">
      <c r="A30" s="171">
        <v>8</v>
      </c>
      <c r="B30" s="106"/>
      <c r="C30" s="330" t="s">
        <v>296</v>
      </c>
      <c r="D30" s="331"/>
      <c r="E30" s="332"/>
      <c r="F30" s="146" t="s">
        <v>75</v>
      </c>
      <c r="G30" s="145">
        <v>12</v>
      </c>
      <c r="H30" s="189"/>
      <c r="I30" s="178"/>
      <c r="J30" s="175">
        <f t="shared" si="0"/>
        <v>0</v>
      </c>
      <c r="K30" s="179"/>
      <c r="L30" s="189"/>
      <c r="M30" s="176">
        <f t="shared" si="1"/>
        <v>0</v>
      </c>
      <c r="N30" s="176">
        <f t="shared" si="2"/>
        <v>0</v>
      </c>
      <c r="O30" s="176">
        <f t="shared" si="3"/>
        <v>0</v>
      </c>
      <c r="P30" s="176">
        <f t="shared" si="4"/>
        <v>0</v>
      </c>
      <c r="Q30" s="176">
        <f t="shared" si="5"/>
        <v>0</v>
      </c>
      <c r="R30" s="176">
        <f t="shared" si="6"/>
        <v>0</v>
      </c>
    </row>
    <row r="31" spans="1:18" s="89" customFormat="1" ht="47.25" customHeight="1">
      <c r="A31" s="171">
        <v>9</v>
      </c>
      <c r="B31" s="106"/>
      <c r="C31" s="330" t="s">
        <v>294</v>
      </c>
      <c r="D31" s="331"/>
      <c r="E31" s="332"/>
      <c r="F31" s="103" t="s">
        <v>75</v>
      </c>
      <c r="G31" s="145">
        <v>3</v>
      </c>
      <c r="H31" s="188"/>
      <c r="I31" s="174"/>
      <c r="J31" s="175">
        <f t="shared" si="0"/>
        <v>0</v>
      </c>
      <c r="K31" s="179"/>
      <c r="L31" s="189"/>
      <c r="M31" s="176">
        <f t="shared" si="1"/>
        <v>0</v>
      </c>
      <c r="N31" s="176">
        <f t="shared" si="2"/>
        <v>0</v>
      </c>
      <c r="O31" s="176">
        <f t="shared" si="3"/>
        <v>0</v>
      </c>
      <c r="P31" s="176">
        <f t="shared" si="4"/>
        <v>0</v>
      </c>
      <c r="Q31" s="176">
        <f t="shared" si="5"/>
        <v>0</v>
      </c>
      <c r="R31" s="176">
        <f t="shared" si="6"/>
        <v>0</v>
      </c>
    </row>
    <row r="32" spans="1:18" s="89" customFormat="1" ht="12.75">
      <c r="A32" s="171">
        <v>10</v>
      </c>
      <c r="B32" s="106"/>
      <c r="C32" s="327" t="s">
        <v>45</v>
      </c>
      <c r="D32" s="328"/>
      <c r="E32" s="329"/>
      <c r="F32" s="103" t="s">
        <v>73</v>
      </c>
      <c r="G32" s="104">
        <v>30</v>
      </c>
      <c r="H32" s="188"/>
      <c r="I32" s="174"/>
      <c r="J32" s="175">
        <f t="shared" si="0"/>
        <v>0</v>
      </c>
      <c r="K32" s="108"/>
      <c r="L32" s="188"/>
      <c r="M32" s="176">
        <f t="shared" si="1"/>
        <v>0</v>
      </c>
      <c r="N32" s="176">
        <f t="shared" si="2"/>
        <v>0</v>
      </c>
      <c r="O32" s="176">
        <f>ROUND(G32*J32,2)</f>
        <v>0</v>
      </c>
      <c r="P32" s="176">
        <f>ROUND(G32*K32,2)</f>
        <v>0</v>
      </c>
      <c r="Q32" s="176">
        <f>ROUND(G32*L32,2)</f>
        <v>0</v>
      </c>
      <c r="R32" s="176">
        <f>SUM(O32:Q32)</f>
        <v>0</v>
      </c>
    </row>
    <row r="33" spans="1:18" s="89" customFormat="1" ht="12.75">
      <c r="A33" s="171">
        <v>11</v>
      </c>
      <c r="B33" s="106"/>
      <c r="C33" s="330" t="s">
        <v>46</v>
      </c>
      <c r="D33" s="331"/>
      <c r="E33" s="332"/>
      <c r="F33" s="103" t="s">
        <v>73</v>
      </c>
      <c r="G33" s="145">
        <v>90</v>
      </c>
      <c r="H33" s="188"/>
      <c r="I33" s="174"/>
      <c r="J33" s="175">
        <f t="shared" si="0"/>
        <v>0</v>
      </c>
      <c r="K33" s="179"/>
      <c r="L33" s="189"/>
      <c r="M33" s="176">
        <f t="shared" si="1"/>
        <v>0</v>
      </c>
      <c r="N33" s="176">
        <f>ROUND(G33*H33,2)</f>
        <v>0</v>
      </c>
      <c r="O33" s="176">
        <f>ROUND(G33*J33,2)</f>
        <v>0</v>
      </c>
      <c r="P33" s="176">
        <f>ROUND(G33*K33,2)</f>
        <v>0</v>
      </c>
      <c r="Q33" s="176">
        <f>ROUND(G33*L33,2)</f>
        <v>0</v>
      </c>
      <c r="R33" s="176">
        <f>SUM(O33:Q33)</f>
        <v>0</v>
      </c>
    </row>
    <row r="34" spans="1:18" s="89" customFormat="1" ht="12.75">
      <c r="A34" s="171">
        <v>12</v>
      </c>
      <c r="B34" s="106"/>
      <c r="C34" s="330" t="s">
        <v>47</v>
      </c>
      <c r="D34" s="331"/>
      <c r="E34" s="332"/>
      <c r="F34" s="103" t="s">
        <v>73</v>
      </c>
      <c r="G34" s="145">
        <v>105</v>
      </c>
      <c r="H34" s="188"/>
      <c r="I34" s="174"/>
      <c r="J34" s="175">
        <f>H34*I34</f>
        <v>0</v>
      </c>
      <c r="K34" s="179"/>
      <c r="L34" s="189"/>
      <c r="M34" s="176">
        <f>SUM(J34:L34)</f>
        <v>0</v>
      </c>
      <c r="N34" s="176">
        <f>ROUND(G34*H34,2)</f>
        <v>0</v>
      </c>
      <c r="O34" s="176">
        <f>ROUND(G34*J34,2)</f>
        <v>0</v>
      </c>
      <c r="P34" s="176">
        <f>ROUND(G34*K34,2)</f>
        <v>0</v>
      </c>
      <c r="Q34" s="176">
        <f>ROUND(G34*L34,2)</f>
        <v>0</v>
      </c>
      <c r="R34" s="176">
        <f>SUM(O34:Q34)</f>
        <v>0</v>
      </c>
    </row>
    <row r="35" spans="1:18" s="89" customFormat="1" ht="12.75">
      <c r="A35" s="171">
        <v>13</v>
      </c>
      <c r="B35" s="106"/>
      <c r="C35" s="327" t="s">
        <v>48</v>
      </c>
      <c r="D35" s="328"/>
      <c r="E35" s="329"/>
      <c r="F35" s="103" t="s">
        <v>75</v>
      </c>
      <c r="G35" s="104">
        <v>7</v>
      </c>
      <c r="H35" s="188"/>
      <c r="I35" s="174"/>
      <c r="J35" s="175">
        <f t="shared" si="0"/>
        <v>0</v>
      </c>
      <c r="K35" s="108"/>
      <c r="L35" s="188"/>
      <c r="M35" s="176">
        <f t="shared" si="1"/>
        <v>0</v>
      </c>
      <c r="N35" s="176">
        <f>ROUND(G35*H35,2)</f>
        <v>0</v>
      </c>
      <c r="O35" s="176">
        <f>ROUND(G35*J35,2)</f>
        <v>0</v>
      </c>
      <c r="P35" s="176">
        <f>ROUND(G35*K35,2)</f>
        <v>0</v>
      </c>
      <c r="Q35" s="176">
        <f>ROUND(G35*L35,2)</f>
        <v>0</v>
      </c>
      <c r="R35" s="176">
        <f>SUM(O35:Q35)</f>
        <v>0</v>
      </c>
    </row>
    <row r="36" spans="1:18" s="89" customFormat="1" ht="18" customHeight="1">
      <c r="A36" s="171">
        <v>14</v>
      </c>
      <c r="B36" s="106"/>
      <c r="C36" s="327" t="s">
        <v>278</v>
      </c>
      <c r="D36" s="328"/>
      <c r="E36" s="329"/>
      <c r="F36" s="103" t="s">
        <v>110</v>
      </c>
      <c r="G36" s="104">
        <v>1</v>
      </c>
      <c r="H36" s="188"/>
      <c r="I36" s="174"/>
      <c r="J36" s="175">
        <f t="shared" si="0"/>
        <v>0</v>
      </c>
      <c r="K36" s="108"/>
      <c r="L36" s="188"/>
      <c r="M36" s="176">
        <f t="shared" si="1"/>
        <v>0</v>
      </c>
      <c r="N36" s="176">
        <f>ROUND(G36*H36,2)</f>
        <v>0</v>
      </c>
      <c r="O36" s="176">
        <f>ROUND(G36*J36,2)</f>
        <v>0</v>
      </c>
      <c r="P36" s="176">
        <f>ROUND(G36*K36,2)</f>
        <v>0</v>
      </c>
      <c r="Q36" s="176">
        <f>ROUND(G36*L36,2)</f>
        <v>0</v>
      </c>
      <c r="R36" s="176">
        <f>SUM(O36:Q36)</f>
        <v>0</v>
      </c>
    </row>
    <row r="37" spans="1:18" s="89" customFormat="1" ht="12.75">
      <c r="A37" s="171"/>
      <c r="B37" s="106"/>
      <c r="C37" s="131"/>
      <c r="D37" s="132"/>
      <c r="E37" s="133"/>
      <c r="F37" s="103"/>
      <c r="G37" s="104"/>
      <c r="H37" s="188"/>
      <c r="I37" s="174"/>
      <c r="J37" s="180"/>
      <c r="K37" s="108"/>
      <c r="L37" s="188"/>
      <c r="M37" s="181"/>
      <c r="N37" s="181"/>
      <c r="O37" s="181"/>
      <c r="P37" s="181"/>
      <c r="Q37" s="181"/>
      <c r="R37" s="181"/>
    </row>
    <row r="38" spans="1:18" s="89" customFormat="1" ht="13.5">
      <c r="A38" s="171"/>
      <c r="B38" s="106"/>
      <c r="C38" s="123" t="s">
        <v>275</v>
      </c>
      <c r="D38" s="132"/>
      <c r="E38" s="133"/>
      <c r="F38" s="103"/>
      <c r="G38" s="104"/>
      <c r="H38" s="188"/>
      <c r="I38" s="174"/>
      <c r="J38" s="180"/>
      <c r="K38" s="108"/>
      <c r="L38" s="188"/>
      <c r="M38" s="181"/>
      <c r="N38" s="181"/>
      <c r="O38" s="181"/>
      <c r="P38" s="181"/>
      <c r="Q38" s="181"/>
      <c r="R38" s="181"/>
    </row>
    <row r="39" spans="1:18" s="89" customFormat="1" ht="13.5">
      <c r="A39" s="171"/>
      <c r="B39" s="106"/>
      <c r="C39" s="123"/>
      <c r="D39" s="132"/>
      <c r="E39" s="133"/>
      <c r="F39" s="103"/>
      <c r="G39" s="104"/>
      <c r="H39" s="188"/>
      <c r="I39" s="174"/>
      <c r="J39" s="180"/>
      <c r="K39" s="108"/>
      <c r="L39" s="188"/>
      <c r="M39" s="181"/>
      <c r="N39" s="181"/>
      <c r="O39" s="181"/>
      <c r="P39" s="181"/>
      <c r="Q39" s="181"/>
      <c r="R39" s="181"/>
    </row>
    <row r="40" spans="1:18" s="89" customFormat="1" ht="35.25" customHeight="1">
      <c r="A40" s="177">
        <v>15</v>
      </c>
      <c r="B40" s="148"/>
      <c r="C40" s="330" t="s">
        <v>248</v>
      </c>
      <c r="D40" s="331"/>
      <c r="E40" s="332"/>
      <c r="F40" s="146" t="s">
        <v>75</v>
      </c>
      <c r="G40" s="145">
        <v>2</v>
      </c>
      <c r="H40" s="189"/>
      <c r="I40" s="178"/>
      <c r="J40" s="175">
        <f aca="true" t="shared" si="7" ref="J40:J48">H40*I40</f>
        <v>0</v>
      </c>
      <c r="K40" s="179"/>
      <c r="L40" s="189"/>
      <c r="M40" s="176">
        <f aca="true" t="shared" si="8" ref="M40:M47">SUM(J40:L40)</f>
        <v>0</v>
      </c>
      <c r="N40" s="176">
        <f aca="true" t="shared" si="9" ref="N40:N47">ROUND(G40*H40,2)</f>
        <v>0</v>
      </c>
      <c r="O40" s="176">
        <f aca="true" t="shared" si="10" ref="O40:O47">ROUND(G40*J40,2)</f>
        <v>0</v>
      </c>
      <c r="P40" s="176">
        <f aca="true" t="shared" si="11" ref="P40:P47">ROUND(G40*K40,2)</f>
        <v>0</v>
      </c>
      <c r="Q40" s="176">
        <f aca="true" t="shared" si="12" ref="Q40:Q47">ROUND(G40*L40,2)</f>
        <v>0</v>
      </c>
      <c r="R40" s="176">
        <f aca="true" t="shared" si="13" ref="R40:R47">SUM(O40:Q40)</f>
        <v>0</v>
      </c>
    </row>
    <row r="41" spans="1:18" s="89" customFormat="1" ht="35.25" customHeight="1">
      <c r="A41" s="177">
        <v>16</v>
      </c>
      <c r="B41" s="148"/>
      <c r="C41" s="330" t="s">
        <v>277</v>
      </c>
      <c r="D41" s="331"/>
      <c r="E41" s="332"/>
      <c r="F41" s="146" t="s">
        <v>75</v>
      </c>
      <c r="G41" s="145">
        <v>6</v>
      </c>
      <c r="H41" s="189"/>
      <c r="I41" s="178"/>
      <c r="J41" s="175">
        <f t="shared" si="7"/>
        <v>0</v>
      </c>
      <c r="K41" s="179"/>
      <c r="L41" s="189"/>
      <c r="M41" s="176">
        <f t="shared" si="8"/>
        <v>0</v>
      </c>
      <c r="N41" s="176">
        <f t="shared" si="9"/>
        <v>0</v>
      </c>
      <c r="O41" s="176">
        <f t="shared" si="10"/>
        <v>0</v>
      </c>
      <c r="P41" s="176">
        <f t="shared" si="11"/>
        <v>0</v>
      </c>
      <c r="Q41" s="176">
        <f t="shared" si="12"/>
        <v>0</v>
      </c>
      <c r="R41" s="176">
        <f t="shared" si="13"/>
        <v>0</v>
      </c>
    </row>
    <row r="42" spans="1:18" s="89" customFormat="1" ht="12.75">
      <c r="A42" s="177">
        <v>17</v>
      </c>
      <c r="B42" s="148"/>
      <c r="C42" s="330" t="s">
        <v>43</v>
      </c>
      <c r="D42" s="331"/>
      <c r="E42" s="332"/>
      <c r="F42" s="146" t="s">
        <v>75</v>
      </c>
      <c r="G42" s="145">
        <v>4</v>
      </c>
      <c r="H42" s="189"/>
      <c r="I42" s="178"/>
      <c r="J42" s="175">
        <f t="shared" si="7"/>
        <v>0</v>
      </c>
      <c r="K42" s="179"/>
      <c r="L42" s="189"/>
      <c r="M42" s="176">
        <f t="shared" si="8"/>
        <v>0</v>
      </c>
      <c r="N42" s="176">
        <f t="shared" si="9"/>
        <v>0</v>
      </c>
      <c r="O42" s="176">
        <f t="shared" si="10"/>
        <v>0</v>
      </c>
      <c r="P42" s="176">
        <f t="shared" si="11"/>
        <v>0</v>
      </c>
      <c r="Q42" s="176">
        <f t="shared" si="12"/>
        <v>0</v>
      </c>
      <c r="R42" s="176">
        <f t="shared" si="13"/>
        <v>0</v>
      </c>
    </row>
    <row r="43" spans="1:18" s="89" customFormat="1" ht="12.75">
      <c r="A43" s="177">
        <v>18</v>
      </c>
      <c r="B43" s="148"/>
      <c r="C43" s="330" t="s">
        <v>44</v>
      </c>
      <c r="D43" s="331"/>
      <c r="E43" s="332"/>
      <c r="F43" s="146" t="s">
        <v>75</v>
      </c>
      <c r="G43" s="145">
        <v>3</v>
      </c>
      <c r="H43" s="189"/>
      <c r="I43" s="178"/>
      <c r="J43" s="175">
        <f t="shared" si="7"/>
        <v>0</v>
      </c>
      <c r="K43" s="179"/>
      <c r="L43" s="189"/>
      <c r="M43" s="176">
        <f t="shared" si="8"/>
        <v>0</v>
      </c>
      <c r="N43" s="176">
        <f t="shared" si="9"/>
        <v>0</v>
      </c>
      <c r="O43" s="176">
        <f t="shared" si="10"/>
        <v>0</v>
      </c>
      <c r="P43" s="176">
        <f t="shared" si="11"/>
        <v>0</v>
      </c>
      <c r="Q43" s="176">
        <f t="shared" si="12"/>
        <v>0</v>
      </c>
      <c r="R43" s="176">
        <f t="shared" si="13"/>
        <v>0</v>
      </c>
    </row>
    <row r="44" spans="1:18" s="89" customFormat="1" ht="33.75" customHeight="1">
      <c r="A44" s="171">
        <v>19</v>
      </c>
      <c r="B44" s="106"/>
      <c r="C44" s="330" t="s">
        <v>292</v>
      </c>
      <c r="D44" s="331"/>
      <c r="E44" s="332"/>
      <c r="F44" s="146" t="s">
        <v>75</v>
      </c>
      <c r="G44" s="145">
        <v>4</v>
      </c>
      <c r="H44" s="189"/>
      <c r="I44" s="178"/>
      <c r="J44" s="175">
        <f t="shared" si="7"/>
        <v>0</v>
      </c>
      <c r="K44" s="179"/>
      <c r="L44" s="189"/>
      <c r="M44" s="176">
        <f t="shared" si="8"/>
        <v>0</v>
      </c>
      <c r="N44" s="176">
        <f t="shared" si="9"/>
        <v>0</v>
      </c>
      <c r="O44" s="176">
        <f t="shared" si="10"/>
        <v>0</v>
      </c>
      <c r="P44" s="176">
        <f t="shared" si="11"/>
        <v>0</v>
      </c>
      <c r="Q44" s="176">
        <f t="shared" si="12"/>
        <v>0</v>
      </c>
      <c r="R44" s="176">
        <f t="shared" si="13"/>
        <v>0</v>
      </c>
    </row>
    <row r="45" spans="1:18" s="89" customFormat="1" ht="41.25" customHeight="1">
      <c r="A45" s="171">
        <v>20</v>
      </c>
      <c r="B45" s="106"/>
      <c r="C45" s="330" t="s">
        <v>293</v>
      </c>
      <c r="D45" s="331"/>
      <c r="E45" s="332"/>
      <c r="F45" s="146" t="s">
        <v>75</v>
      </c>
      <c r="G45" s="145">
        <v>18</v>
      </c>
      <c r="H45" s="189"/>
      <c r="I45" s="178"/>
      <c r="J45" s="175">
        <f t="shared" si="7"/>
        <v>0</v>
      </c>
      <c r="K45" s="179"/>
      <c r="L45" s="189"/>
      <c r="M45" s="176">
        <f t="shared" si="8"/>
        <v>0</v>
      </c>
      <c r="N45" s="176">
        <f t="shared" si="9"/>
        <v>0</v>
      </c>
      <c r="O45" s="176">
        <f t="shared" si="10"/>
        <v>0</v>
      </c>
      <c r="P45" s="176">
        <f t="shared" si="11"/>
        <v>0</v>
      </c>
      <c r="Q45" s="176">
        <f t="shared" si="12"/>
        <v>0</v>
      </c>
      <c r="R45" s="176">
        <f t="shared" si="13"/>
        <v>0</v>
      </c>
    </row>
    <row r="46" spans="1:18" s="89" customFormat="1" ht="41.25" customHeight="1">
      <c r="A46" s="171">
        <v>21</v>
      </c>
      <c r="B46" s="106"/>
      <c r="C46" s="330" t="s">
        <v>294</v>
      </c>
      <c r="D46" s="331"/>
      <c r="E46" s="332"/>
      <c r="F46" s="103" t="s">
        <v>75</v>
      </c>
      <c r="G46" s="145">
        <v>2</v>
      </c>
      <c r="H46" s="188"/>
      <c r="I46" s="174"/>
      <c r="J46" s="175">
        <f t="shared" si="7"/>
        <v>0</v>
      </c>
      <c r="K46" s="179"/>
      <c r="L46" s="189"/>
      <c r="M46" s="176">
        <f t="shared" si="8"/>
        <v>0</v>
      </c>
      <c r="N46" s="176">
        <f t="shared" si="9"/>
        <v>0</v>
      </c>
      <c r="O46" s="176">
        <f t="shared" si="10"/>
        <v>0</v>
      </c>
      <c r="P46" s="176">
        <f t="shared" si="11"/>
        <v>0</v>
      </c>
      <c r="Q46" s="176">
        <f t="shared" si="12"/>
        <v>0</v>
      </c>
      <c r="R46" s="176">
        <f t="shared" si="13"/>
        <v>0</v>
      </c>
    </row>
    <row r="47" spans="1:18" s="89" customFormat="1" ht="12.75">
      <c r="A47" s="171">
        <v>22</v>
      </c>
      <c r="B47" s="106"/>
      <c r="C47" s="327" t="s">
        <v>45</v>
      </c>
      <c r="D47" s="328"/>
      <c r="E47" s="329"/>
      <c r="F47" s="103" t="s">
        <v>73</v>
      </c>
      <c r="G47" s="104">
        <v>20</v>
      </c>
      <c r="H47" s="188"/>
      <c r="I47" s="174"/>
      <c r="J47" s="175">
        <f t="shared" si="7"/>
        <v>0</v>
      </c>
      <c r="K47" s="108"/>
      <c r="L47" s="188"/>
      <c r="M47" s="176">
        <f t="shared" si="8"/>
        <v>0</v>
      </c>
      <c r="N47" s="176">
        <f t="shared" si="9"/>
        <v>0</v>
      </c>
      <c r="O47" s="176">
        <f t="shared" si="10"/>
        <v>0</v>
      </c>
      <c r="P47" s="176">
        <f t="shared" si="11"/>
        <v>0</v>
      </c>
      <c r="Q47" s="176">
        <f t="shared" si="12"/>
        <v>0</v>
      </c>
      <c r="R47" s="176">
        <f t="shared" si="13"/>
        <v>0</v>
      </c>
    </row>
    <row r="48" spans="1:18" s="89" customFormat="1" ht="12.75">
      <c r="A48" s="171">
        <v>23</v>
      </c>
      <c r="B48" s="106"/>
      <c r="C48" s="330" t="s">
        <v>46</v>
      </c>
      <c r="D48" s="331"/>
      <c r="E48" s="332"/>
      <c r="F48" s="103" t="s">
        <v>73</v>
      </c>
      <c r="G48" s="145">
        <v>110</v>
      </c>
      <c r="H48" s="188"/>
      <c r="I48" s="174"/>
      <c r="J48" s="175">
        <f t="shared" si="7"/>
        <v>0</v>
      </c>
      <c r="K48" s="179"/>
      <c r="L48" s="189"/>
      <c r="M48" s="176">
        <f>SUM(J48:L48)</f>
        <v>0</v>
      </c>
      <c r="N48" s="176">
        <f>ROUND(G48*H48,2)</f>
        <v>0</v>
      </c>
      <c r="O48" s="176">
        <f>ROUND(G48*J48,2)</f>
        <v>0</v>
      </c>
      <c r="P48" s="176">
        <f>ROUND(G48*K48,2)</f>
        <v>0</v>
      </c>
      <c r="Q48" s="176">
        <f>ROUND(G48*L48,2)</f>
        <v>0</v>
      </c>
      <c r="R48" s="176">
        <f>SUM(O48:Q48)</f>
        <v>0</v>
      </c>
    </row>
    <row r="49" spans="1:18" s="89" customFormat="1" ht="12.75">
      <c r="A49" s="171">
        <v>24</v>
      </c>
      <c r="B49" s="106"/>
      <c r="C49" s="330" t="s">
        <v>47</v>
      </c>
      <c r="D49" s="331"/>
      <c r="E49" s="332"/>
      <c r="F49" s="103" t="s">
        <v>73</v>
      </c>
      <c r="G49" s="145">
        <v>240</v>
      </c>
      <c r="H49" s="188"/>
      <c r="I49" s="174"/>
      <c r="J49" s="175">
        <f>H49*I49</f>
        <v>0</v>
      </c>
      <c r="K49" s="179"/>
      <c r="L49" s="189"/>
      <c r="M49" s="176">
        <f>SUM(J49:L49)</f>
        <v>0</v>
      </c>
      <c r="N49" s="176">
        <f>ROUND(G49*H49,2)</f>
        <v>0</v>
      </c>
      <c r="O49" s="176">
        <f>ROUND(G49*J49,2)</f>
        <v>0</v>
      </c>
      <c r="P49" s="176">
        <f>ROUND(G49*K49,2)</f>
        <v>0</v>
      </c>
      <c r="Q49" s="176">
        <f>ROUND(G49*L49,2)</f>
        <v>0</v>
      </c>
      <c r="R49" s="176">
        <f>SUM(O49:Q49)</f>
        <v>0</v>
      </c>
    </row>
    <row r="50" spans="1:18" s="89" customFormat="1" ht="12.75">
      <c r="A50" s="171">
        <v>25</v>
      </c>
      <c r="B50" s="106"/>
      <c r="C50" s="327" t="s">
        <v>48</v>
      </c>
      <c r="D50" s="328"/>
      <c r="E50" s="329"/>
      <c r="F50" s="103" t="s">
        <v>75</v>
      </c>
      <c r="G50" s="104">
        <v>10</v>
      </c>
      <c r="H50" s="188"/>
      <c r="I50" s="174"/>
      <c r="J50" s="175">
        <f>H50*I50</f>
        <v>0</v>
      </c>
      <c r="K50" s="108"/>
      <c r="L50" s="188"/>
      <c r="M50" s="176">
        <f>SUM(J50:L50)</f>
        <v>0</v>
      </c>
      <c r="N50" s="176">
        <f>ROUND(G50*H50,2)</f>
        <v>0</v>
      </c>
      <c r="O50" s="176">
        <f>ROUND(G50*J50,2)</f>
        <v>0</v>
      </c>
      <c r="P50" s="176">
        <f>ROUND(G50*K50,2)</f>
        <v>0</v>
      </c>
      <c r="Q50" s="176">
        <f>ROUND(G50*L50,2)</f>
        <v>0</v>
      </c>
      <c r="R50" s="176">
        <f>SUM(O50:Q50)</f>
        <v>0</v>
      </c>
    </row>
    <row r="51" spans="1:18" s="89" customFormat="1" ht="26.25" customHeight="1">
      <c r="A51" s="171">
        <v>26</v>
      </c>
      <c r="B51" s="106"/>
      <c r="C51" s="327" t="s">
        <v>278</v>
      </c>
      <c r="D51" s="328"/>
      <c r="E51" s="329"/>
      <c r="F51" s="103" t="s">
        <v>110</v>
      </c>
      <c r="G51" s="104">
        <v>1</v>
      </c>
      <c r="H51" s="188"/>
      <c r="I51" s="174"/>
      <c r="J51" s="175">
        <f>H51*I51</f>
        <v>0</v>
      </c>
      <c r="K51" s="108"/>
      <c r="L51" s="188"/>
      <c r="M51" s="176">
        <f>SUM(J51:L51)</f>
        <v>0</v>
      </c>
      <c r="N51" s="176">
        <f>ROUND(G51*H51,2)</f>
        <v>0</v>
      </c>
      <c r="O51" s="176">
        <f>ROUND(G51*J51,2)</f>
        <v>0</v>
      </c>
      <c r="P51" s="176">
        <f>ROUND(G51*K51,2)</f>
        <v>0</v>
      </c>
      <c r="Q51" s="176">
        <f>ROUND(G51*L51,2)</f>
        <v>0</v>
      </c>
      <c r="R51" s="176">
        <f>SUM(O51:Q51)</f>
        <v>0</v>
      </c>
    </row>
    <row r="52" spans="1:18" s="89" customFormat="1" ht="12.75">
      <c r="A52" s="171"/>
      <c r="B52" s="106"/>
      <c r="C52" s="131"/>
      <c r="D52" s="132"/>
      <c r="E52" s="133"/>
      <c r="F52" s="103"/>
      <c r="G52" s="104"/>
      <c r="H52" s="188"/>
      <c r="I52" s="174"/>
      <c r="J52" s="180"/>
      <c r="K52" s="108"/>
      <c r="L52" s="188"/>
      <c r="M52" s="181"/>
      <c r="N52" s="181"/>
      <c r="O52" s="181"/>
      <c r="P52" s="181"/>
      <c r="Q52" s="181"/>
      <c r="R52" s="181"/>
    </row>
    <row r="53" spans="1:18" s="89" customFormat="1" ht="13.5">
      <c r="A53" s="171"/>
      <c r="B53" s="106"/>
      <c r="C53" s="123" t="s">
        <v>276</v>
      </c>
      <c r="D53" s="132"/>
      <c r="E53" s="133"/>
      <c r="F53" s="103"/>
      <c r="G53" s="104"/>
      <c r="H53" s="188"/>
      <c r="I53" s="174"/>
      <c r="J53" s="180"/>
      <c r="K53" s="108"/>
      <c r="L53" s="188"/>
      <c r="M53" s="181"/>
      <c r="N53" s="181"/>
      <c r="O53" s="181"/>
      <c r="P53" s="181"/>
      <c r="Q53" s="181"/>
      <c r="R53" s="181"/>
    </row>
    <row r="54" spans="1:18" s="89" customFormat="1" ht="24.75" customHeight="1">
      <c r="A54" s="171">
        <v>27</v>
      </c>
      <c r="B54" s="106"/>
      <c r="C54" s="327" t="s">
        <v>273</v>
      </c>
      <c r="D54" s="316"/>
      <c r="E54" s="317"/>
      <c r="F54" s="103" t="s">
        <v>110</v>
      </c>
      <c r="G54" s="104">
        <v>1</v>
      </c>
      <c r="H54" s="188"/>
      <c r="I54" s="174"/>
      <c r="J54" s="175">
        <f>H54*I54</f>
        <v>0</v>
      </c>
      <c r="K54" s="108"/>
      <c r="L54" s="188"/>
      <c r="M54" s="176">
        <f>SUM(J54:L54)</f>
        <v>0</v>
      </c>
      <c r="N54" s="176">
        <f>ROUND(G54*H54,2)</f>
        <v>0</v>
      </c>
      <c r="O54" s="176">
        <f>ROUND(G54*J54,2)</f>
        <v>0</v>
      </c>
      <c r="P54" s="176">
        <f>ROUND(G54*K54,2)</f>
        <v>0</v>
      </c>
      <c r="Q54" s="176">
        <f>ROUND(G54*L54,2)</f>
        <v>0</v>
      </c>
      <c r="R54" s="176">
        <f>SUM(O54:Q54)</f>
        <v>0</v>
      </c>
    </row>
    <row r="55" spans="1:18" s="89" customFormat="1" ht="41.25" customHeight="1">
      <c r="A55" s="171">
        <v>28</v>
      </c>
      <c r="B55" s="106"/>
      <c r="C55" s="327" t="s">
        <v>49</v>
      </c>
      <c r="D55" s="328"/>
      <c r="E55" s="329"/>
      <c r="F55" s="103" t="s">
        <v>40</v>
      </c>
      <c r="G55" s="104">
        <v>1</v>
      </c>
      <c r="H55" s="188"/>
      <c r="I55" s="174"/>
      <c r="J55" s="175">
        <f>H55*I55</f>
        <v>0</v>
      </c>
      <c r="K55" s="108"/>
      <c r="L55" s="188"/>
      <c r="M55" s="176">
        <f>SUM(J55:L55)</f>
        <v>0</v>
      </c>
      <c r="N55" s="176">
        <f>ROUND(G55*H55,2)</f>
        <v>0</v>
      </c>
      <c r="O55" s="176">
        <f>ROUND(G55*J55,2)</f>
        <v>0</v>
      </c>
      <c r="P55" s="176">
        <f>ROUND(G55*K55,2)</f>
        <v>0</v>
      </c>
      <c r="Q55" s="176">
        <f>ROUND(G55*L55,2)</f>
        <v>0</v>
      </c>
      <c r="R55" s="176">
        <f>SUM(O55:Q55)</f>
        <v>0</v>
      </c>
    </row>
    <row r="56" spans="1:18" s="89" customFormat="1" ht="12.75">
      <c r="A56" s="171"/>
      <c r="B56" s="171"/>
      <c r="C56" s="396" t="s">
        <v>74</v>
      </c>
      <c r="D56" s="396"/>
      <c r="E56" s="396"/>
      <c r="F56" s="263"/>
      <c r="G56" s="264"/>
      <c r="H56" s="265"/>
      <c r="I56" s="265"/>
      <c r="J56" s="265"/>
      <c r="K56" s="265"/>
      <c r="L56" s="265"/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</row>
    <row r="57" spans="1:18" s="110" customFormat="1" ht="13.5" customHeight="1">
      <c r="A57" s="392" t="s">
        <v>71</v>
      </c>
      <c r="B57" s="392"/>
      <c r="C57" s="392"/>
      <c r="D57" s="392"/>
      <c r="E57" s="392"/>
      <c r="F57" s="392"/>
      <c r="G57" s="392"/>
      <c r="H57" s="392"/>
      <c r="I57" s="266"/>
      <c r="J57" s="266"/>
      <c r="K57" s="267"/>
      <c r="L57" s="267"/>
      <c r="M57" s="254"/>
      <c r="N57" s="268">
        <f>SUM(N23:N56)</f>
        <v>0</v>
      </c>
      <c r="O57" s="268">
        <f>SUM(O23:O56)</f>
        <v>0</v>
      </c>
      <c r="P57" s="268">
        <f>SUM(P23:P56)</f>
        <v>0</v>
      </c>
      <c r="Q57" s="268">
        <f>SUM(Q23:Q56)</f>
        <v>0</v>
      </c>
      <c r="R57" s="268">
        <f>SUM(R23:R56)</f>
        <v>0</v>
      </c>
    </row>
    <row r="58" spans="1:18" s="111" customFormat="1" ht="13.5" customHeight="1">
      <c r="A58" s="395" t="s">
        <v>105</v>
      </c>
      <c r="B58" s="339"/>
      <c r="C58" s="339"/>
      <c r="D58" s="339"/>
      <c r="E58" s="339"/>
      <c r="F58" s="339"/>
      <c r="G58" s="339"/>
      <c r="H58" s="339"/>
      <c r="I58" s="52">
        <v>0.1</v>
      </c>
      <c r="J58" s="46"/>
      <c r="K58" s="47"/>
      <c r="L58" s="47"/>
      <c r="M58" s="46"/>
      <c r="N58" s="48"/>
      <c r="O58" s="48"/>
      <c r="P58" s="48">
        <f>ROUND(P57*I58,2)</f>
        <v>0</v>
      </c>
      <c r="Q58" s="48"/>
      <c r="R58" s="48">
        <f>P58</f>
        <v>0</v>
      </c>
    </row>
    <row r="59" spans="1:18" s="182" customFormat="1" ht="19.5" customHeight="1" thickBot="1">
      <c r="A59" s="393" t="s">
        <v>106</v>
      </c>
      <c r="B59" s="394"/>
      <c r="C59" s="394"/>
      <c r="D59" s="394"/>
      <c r="E59" s="394"/>
      <c r="F59" s="394"/>
      <c r="G59" s="394"/>
      <c r="H59" s="394"/>
      <c r="I59" s="49"/>
      <c r="J59" s="49"/>
      <c r="K59" s="50"/>
      <c r="L59" s="50"/>
      <c r="M59" s="49"/>
      <c r="N59" s="51">
        <f>SUM(N57:N58)</f>
        <v>0</v>
      </c>
      <c r="O59" s="51">
        <f>SUM(O57:O58)</f>
        <v>0</v>
      </c>
      <c r="P59" s="51">
        <f>SUM(P57:P58)</f>
        <v>0</v>
      </c>
      <c r="Q59" s="51">
        <f>SUM(Q57:Q58)</f>
        <v>0</v>
      </c>
      <c r="R59" s="51">
        <f>SUM(R57:R58)</f>
        <v>0</v>
      </c>
    </row>
    <row r="60" spans="1:20" s="36" customFormat="1" ht="14.25" customHeight="1" thickTop="1">
      <c r="A60" s="420"/>
      <c r="B60" s="420"/>
      <c r="C60" s="420"/>
      <c r="D60" s="184"/>
      <c r="E60" s="184"/>
      <c r="F60" s="185"/>
      <c r="G60" s="185"/>
      <c r="H60" s="34"/>
      <c r="I60" s="185"/>
      <c r="J60" s="34"/>
      <c r="K60" s="34"/>
      <c r="L60" s="34"/>
      <c r="M60" s="34"/>
      <c r="N60" s="34"/>
      <c r="O60" s="34"/>
      <c r="S60" s="89"/>
      <c r="T60" s="89"/>
    </row>
    <row r="61" spans="1:12" s="89" customFormat="1" ht="12.75">
      <c r="A61" s="35"/>
      <c r="C61" s="186"/>
      <c r="D61" s="186"/>
      <c r="E61" s="186"/>
      <c r="H61" s="35"/>
      <c r="L61" s="35"/>
    </row>
    <row r="62" spans="1:12" s="89" customFormat="1" ht="12.75">
      <c r="A62" s="35"/>
      <c r="C62" s="186"/>
      <c r="D62" s="186"/>
      <c r="E62" s="186"/>
      <c r="H62" s="35"/>
      <c r="L62" s="35"/>
    </row>
    <row r="63" spans="19:20" ht="12.75">
      <c r="S63" s="187"/>
      <c r="T63" s="187"/>
    </row>
    <row r="64" spans="19:20" ht="12.75">
      <c r="S64" s="187"/>
      <c r="T64" s="187"/>
    </row>
    <row r="65" spans="19:20" ht="12.75">
      <c r="S65" s="187"/>
      <c r="T65" s="187"/>
    </row>
    <row r="66" spans="19:20" ht="12.75">
      <c r="S66" s="187"/>
      <c r="T66" s="187"/>
    </row>
    <row r="67" spans="19:20" ht="12.75">
      <c r="S67" s="187"/>
      <c r="T67" s="187"/>
    </row>
    <row r="68" spans="19:20" ht="12.75">
      <c r="S68" s="187"/>
      <c r="T68" s="187"/>
    </row>
    <row r="69" spans="19:20" ht="12.75">
      <c r="S69" s="187"/>
      <c r="T69" s="187"/>
    </row>
    <row r="70" spans="19:20" ht="12.75">
      <c r="S70" s="187"/>
      <c r="T70" s="187"/>
    </row>
    <row r="71" spans="19:20" ht="12.75">
      <c r="S71" s="187"/>
      <c r="T71" s="187"/>
    </row>
    <row r="72" spans="19:20" ht="12.75">
      <c r="S72" s="187"/>
      <c r="T72" s="187"/>
    </row>
    <row r="73" spans="19:20" ht="12.75">
      <c r="S73" s="187"/>
      <c r="T73" s="187"/>
    </row>
    <row r="74" spans="19:20" ht="12.75">
      <c r="S74" s="187"/>
      <c r="T74" s="187"/>
    </row>
    <row r="75" spans="19:20" ht="12.75">
      <c r="S75" s="187"/>
      <c r="T75" s="187"/>
    </row>
    <row r="76" spans="19:20" ht="12.75">
      <c r="S76" s="187"/>
      <c r="T76" s="187"/>
    </row>
    <row r="77" spans="19:20" ht="12.75">
      <c r="S77" s="187"/>
      <c r="T77" s="187"/>
    </row>
    <row r="78" spans="19:20" ht="12.75">
      <c r="S78" s="187"/>
      <c r="T78" s="187"/>
    </row>
    <row r="79" spans="19:20" ht="12.75">
      <c r="S79" s="187"/>
      <c r="T79" s="187"/>
    </row>
    <row r="80" spans="19:20" ht="12.75">
      <c r="S80" s="187"/>
      <c r="T80" s="187"/>
    </row>
    <row r="81" spans="19:20" ht="12.75">
      <c r="S81" s="187"/>
      <c r="T81" s="187"/>
    </row>
  </sheetData>
  <sheetProtection/>
  <mergeCells count="66">
    <mergeCell ref="A2:P2"/>
    <mergeCell ref="A60:C60"/>
    <mergeCell ref="A1:N1"/>
    <mergeCell ref="C21:E21"/>
    <mergeCell ref="C20:E20"/>
    <mergeCell ref="A8:Q8"/>
    <mergeCell ref="A9:Q9"/>
    <mergeCell ref="A10:Q10"/>
    <mergeCell ref="C55:E55"/>
    <mergeCell ref="C31:E31"/>
    <mergeCell ref="C33:E33"/>
    <mergeCell ref="Q17:Q19"/>
    <mergeCell ref="G16:G19"/>
    <mergeCell ref="H16:M16"/>
    <mergeCell ref="K17:K19"/>
    <mergeCell ref="L17:L19"/>
    <mergeCell ref="M17:M19"/>
    <mergeCell ref="N16:R16"/>
    <mergeCell ref="N17:N19"/>
    <mergeCell ref="R17:R19"/>
    <mergeCell ref="O17:O19"/>
    <mergeCell ref="C34:E34"/>
    <mergeCell ref="C36:E36"/>
    <mergeCell ref="J17:J19"/>
    <mergeCell ref="C35:E35"/>
    <mergeCell ref="H17:H19"/>
    <mergeCell ref="I17:I19"/>
    <mergeCell ref="C24:E24"/>
    <mergeCell ref="C23:E23"/>
    <mergeCell ref="A3:R3"/>
    <mergeCell ref="A4:R4"/>
    <mergeCell ref="A5:R5"/>
    <mergeCell ref="A7:Q7"/>
    <mergeCell ref="P17:P19"/>
    <mergeCell ref="A16:A19"/>
    <mergeCell ref="B16:B19"/>
    <mergeCell ref="C16:E19"/>
    <mergeCell ref="F16:F19"/>
    <mergeCell ref="A11:D11"/>
    <mergeCell ref="D12:N12"/>
    <mergeCell ref="O12:Q12"/>
    <mergeCell ref="N13:R13"/>
    <mergeCell ref="C30:E30"/>
    <mergeCell ref="C32:E32"/>
    <mergeCell ref="C25:E25"/>
    <mergeCell ref="C26:E26"/>
    <mergeCell ref="C27:E27"/>
    <mergeCell ref="C56:E56"/>
    <mergeCell ref="C43:E43"/>
    <mergeCell ref="C44:E44"/>
    <mergeCell ref="C45:E45"/>
    <mergeCell ref="C46:E46"/>
    <mergeCell ref="C47:E47"/>
    <mergeCell ref="C48:E48"/>
    <mergeCell ref="C49:E49"/>
    <mergeCell ref="C50:E50"/>
    <mergeCell ref="A57:H57"/>
    <mergeCell ref="C28:E28"/>
    <mergeCell ref="C29:E29"/>
    <mergeCell ref="A59:H59"/>
    <mergeCell ref="A58:H58"/>
    <mergeCell ref="C54:E54"/>
    <mergeCell ref="C40:E40"/>
    <mergeCell ref="C41:E41"/>
    <mergeCell ref="C42:E42"/>
    <mergeCell ref="C51:E51"/>
  </mergeCells>
  <printOptions/>
  <pageMargins left="0.3937007874015748" right="0.15748031496062992" top="1.0236220472440944" bottom="0.2362204724409449" header="0.5118110236220472" footer="0.15748031496062992"/>
  <pageSetup horizontalDpi="600" verticalDpi="600" orientation="landscape" paperSize="9" scale="8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Tame</dc:title>
  <dc:subject/>
  <dc:creator>Olga</dc:creator>
  <cp:keywords/>
  <dc:description/>
  <cp:lastModifiedBy>olga sokolovska</cp:lastModifiedBy>
  <cp:lastPrinted>2013-04-02T13:14:57Z</cp:lastPrinted>
  <dcterms:created xsi:type="dcterms:W3CDTF">2002-12-15T13:08:51Z</dcterms:created>
  <dcterms:modified xsi:type="dcterms:W3CDTF">2013-04-15T09:53:09Z</dcterms:modified>
  <cp:category/>
  <cp:version/>
  <cp:contentType/>
  <cp:contentStatus/>
</cp:coreProperties>
</file>